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8315" windowHeight="8490" activeTab="1"/>
  </bookViews>
  <sheets>
    <sheet name="仮平均" sheetId="1" r:id="rId1"/>
    <sheet name="ヒストグラム例1" sheetId="2" r:id="rId2"/>
    <sheet name="ヒストグラム 例2" sheetId="5" r:id="rId3"/>
    <sheet name="分散（定義式）" sheetId="3" r:id="rId4"/>
    <sheet name="分散（度数分布）例1" sheetId="8" r:id="rId5"/>
    <sheet name="分散（度数分布）例2" sheetId="9" r:id="rId6"/>
    <sheet name="分散（実用式）" sheetId="10" r:id="rId7"/>
    <sheet name="相関係数・例1_1" sheetId="11" r:id="rId8"/>
    <sheet name="相関係数・例1_2" sheetId="13" r:id="rId9"/>
    <sheet name="相関係数・例1_3" sheetId="14" r:id="rId10"/>
    <sheet name="相関係数・例1_4" sheetId="15" r:id="rId11"/>
    <sheet name="相関係数・例2" sheetId="12" r:id="rId12"/>
  </sheets>
  <calcPr calcId="125725"/>
</workbook>
</file>

<file path=xl/calcChain.xml><?xml version="1.0" encoding="utf-8"?>
<calcChain xmlns="http://schemas.openxmlformats.org/spreadsheetml/2006/main">
  <c r="J14" i="2"/>
  <c r="J13" s="1"/>
  <c r="J12" s="1"/>
  <c r="J11" s="1"/>
  <c r="J10" s="1"/>
  <c r="J9" s="1"/>
  <c r="J8" s="1"/>
  <c r="J7" s="1"/>
  <c r="J6" s="1"/>
  <c r="J5" s="1"/>
  <c r="J5" i="5"/>
  <c r="J6"/>
  <c r="J7"/>
  <c r="J8"/>
  <c r="J9"/>
  <c r="J10"/>
  <c r="J11"/>
  <c r="J12"/>
  <c r="J13"/>
  <c r="J14"/>
  <c r="E23" i="12"/>
  <c r="E22"/>
  <c r="E21"/>
  <c r="E20"/>
  <c r="E19"/>
  <c r="C23"/>
  <c r="C22"/>
  <c r="C21"/>
  <c r="D21" s="1"/>
  <c r="C20"/>
  <c r="C19"/>
  <c r="G19" s="1"/>
  <c r="G23"/>
  <c r="G22"/>
  <c r="G21"/>
  <c r="G20"/>
  <c r="F23"/>
  <c r="F22"/>
  <c r="F21"/>
  <c r="F20"/>
  <c r="F19"/>
  <c r="F24" s="1"/>
  <c r="F25" s="1"/>
  <c r="D23"/>
  <c r="D22"/>
  <c r="D20"/>
  <c r="D19"/>
  <c r="E24"/>
  <c r="E25" s="1"/>
  <c r="E26" s="1"/>
  <c r="F13" i="15"/>
  <c r="F14" s="1"/>
  <c r="C13"/>
  <c r="C14" s="1"/>
  <c r="F13" i="14"/>
  <c r="F14" s="1"/>
  <c r="C13"/>
  <c r="C14" s="1"/>
  <c r="F13" i="13"/>
  <c r="F14" s="1"/>
  <c r="C13"/>
  <c r="C14" s="1"/>
  <c r="F13" i="12"/>
  <c r="F14" s="1"/>
  <c r="C13"/>
  <c r="C14" s="1"/>
  <c r="F13" i="11"/>
  <c r="F14" s="1"/>
  <c r="G11" s="1"/>
  <c r="H11" s="1"/>
  <c r="C13"/>
  <c r="C14" s="1"/>
  <c r="E24" i="10"/>
  <c r="E23"/>
  <c r="E22"/>
  <c r="E21"/>
  <c r="E20"/>
  <c r="E19"/>
  <c r="F19"/>
  <c r="D25"/>
  <c r="D26" s="1"/>
  <c r="D28" s="1"/>
  <c r="G24"/>
  <c r="F24"/>
  <c r="G23"/>
  <c r="F23"/>
  <c r="G22"/>
  <c r="F22"/>
  <c r="G21"/>
  <c r="F21"/>
  <c r="G20"/>
  <c r="F20"/>
  <c r="G19"/>
  <c r="G16"/>
  <c r="D16"/>
  <c r="G13"/>
  <c r="G14" s="1"/>
  <c r="G12"/>
  <c r="G11"/>
  <c r="G10"/>
  <c r="G9"/>
  <c r="G8"/>
  <c r="G7"/>
  <c r="F14"/>
  <c r="F13"/>
  <c r="F12"/>
  <c r="F11"/>
  <c r="F10"/>
  <c r="F9"/>
  <c r="F8"/>
  <c r="F7"/>
  <c r="E12"/>
  <c r="E11"/>
  <c r="E10"/>
  <c r="E9"/>
  <c r="E8"/>
  <c r="E7"/>
  <c r="D13"/>
  <c r="D14" s="1"/>
  <c r="E8" i="9"/>
  <c r="G8"/>
  <c r="E9"/>
  <c r="G9" s="1"/>
  <c r="E10"/>
  <c r="G10"/>
  <c r="E11"/>
  <c r="G11" s="1"/>
  <c r="E12"/>
  <c r="G12"/>
  <c r="F13"/>
  <c r="E8" i="8"/>
  <c r="E9"/>
  <c r="G9" s="1"/>
  <c r="E10"/>
  <c r="E11"/>
  <c r="G11" s="1"/>
  <c r="E12"/>
  <c r="G8"/>
  <c r="G10"/>
  <c r="G12"/>
  <c r="F13"/>
  <c r="D5" i="3"/>
  <c r="E5"/>
  <c r="E15" s="1"/>
  <c r="E16" s="1"/>
  <c r="E17" s="1"/>
  <c r="D6"/>
  <c r="E6"/>
  <c r="D7"/>
  <c r="E7"/>
  <c r="D8"/>
  <c r="E8"/>
  <c r="D9"/>
  <c r="E9"/>
  <c r="D10"/>
  <c r="E10"/>
  <c r="D11"/>
  <c r="E11"/>
  <c r="D12"/>
  <c r="E12"/>
  <c r="D13"/>
  <c r="E13"/>
  <c r="D14"/>
  <c r="E14"/>
  <c r="C15"/>
  <c r="C16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D23" i="2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9"/>
  <c r="E9" s="1"/>
  <c r="D8"/>
  <c r="E8" s="1"/>
  <c r="D7"/>
  <c r="E7" s="1"/>
  <c r="D6"/>
  <c r="E6" s="1"/>
  <c r="D5"/>
  <c r="E5" s="1"/>
  <c r="D4"/>
  <c r="E4" s="1"/>
  <c r="D23" i="5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9"/>
  <c r="E9" s="1"/>
  <c r="D8"/>
  <c r="E8" s="1"/>
  <c r="D7"/>
  <c r="E7" s="1"/>
  <c r="D6"/>
  <c r="E6" s="1"/>
  <c r="D5"/>
  <c r="E5" s="1"/>
  <c r="D4"/>
  <c r="E4" s="1"/>
  <c r="C25"/>
  <c r="C24"/>
  <c r="I14"/>
  <c r="I13"/>
  <c r="I12"/>
  <c r="I11"/>
  <c r="I10"/>
  <c r="I9"/>
  <c r="I8"/>
  <c r="I7"/>
  <c r="I6"/>
  <c r="I5"/>
  <c r="L14" i="2"/>
  <c r="I14"/>
  <c r="I13"/>
  <c r="I12"/>
  <c r="I11"/>
  <c r="I10"/>
  <c r="I9"/>
  <c r="I8"/>
  <c r="I7"/>
  <c r="I6"/>
  <c r="I5"/>
  <c r="C25"/>
  <c r="C24"/>
  <c r="C13" i="1"/>
  <c r="C12"/>
  <c r="C11"/>
  <c r="C10"/>
  <c r="C9"/>
  <c r="C8"/>
  <c r="C7"/>
  <c r="C6"/>
  <c r="C5"/>
  <c r="C4"/>
  <c r="G13"/>
  <c r="G12"/>
  <c r="G11"/>
  <c r="G10"/>
  <c r="G9"/>
  <c r="G8"/>
  <c r="G7"/>
  <c r="G6"/>
  <c r="G5"/>
  <c r="G4"/>
  <c r="F15"/>
  <c r="F14"/>
  <c r="B15"/>
  <c r="B14"/>
  <c r="E24" i="2" l="1"/>
  <c r="F26" i="12"/>
  <c r="F28" s="1"/>
  <c r="G24"/>
  <c r="G25" s="1"/>
  <c r="G26" s="1"/>
  <c r="C24"/>
  <c r="C25" s="1"/>
  <c r="C26" s="1"/>
  <c r="D26" s="1"/>
  <c r="D28" s="1"/>
  <c r="D24"/>
  <c r="D25" s="1"/>
  <c r="D12" i="15"/>
  <c r="D10"/>
  <c r="D8"/>
  <c r="D11"/>
  <c r="D9"/>
  <c r="G12"/>
  <c r="H12" s="1"/>
  <c r="G10"/>
  <c r="H10" s="1"/>
  <c r="G8"/>
  <c r="H8" s="1"/>
  <c r="G11"/>
  <c r="H11" s="1"/>
  <c r="G9"/>
  <c r="H9" s="1"/>
  <c r="D12" i="12"/>
  <c r="D11"/>
  <c r="E11" s="1"/>
  <c r="D8"/>
  <c r="D10"/>
  <c r="D9"/>
  <c r="E9" s="1"/>
  <c r="G12"/>
  <c r="H12" s="1"/>
  <c r="G10"/>
  <c r="H10" s="1"/>
  <c r="G8"/>
  <c r="H8" s="1"/>
  <c r="G11"/>
  <c r="H11" s="1"/>
  <c r="G9"/>
  <c r="H9" s="1"/>
  <c r="D12" i="14"/>
  <c r="D10"/>
  <c r="D8"/>
  <c r="D11"/>
  <c r="D9"/>
  <c r="G12"/>
  <c r="H12" s="1"/>
  <c r="G10"/>
  <c r="H10" s="1"/>
  <c r="G8"/>
  <c r="H8" s="1"/>
  <c r="G11"/>
  <c r="H11" s="1"/>
  <c r="G9"/>
  <c r="H9" s="1"/>
  <c r="G12" i="13"/>
  <c r="H12" s="1"/>
  <c r="G10"/>
  <c r="H10" s="1"/>
  <c r="G8"/>
  <c r="H8" s="1"/>
  <c r="G11"/>
  <c r="H11" s="1"/>
  <c r="G9"/>
  <c r="H9" s="1"/>
  <c r="D12"/>
  <c r="D10"/>
  <c r="D8"/>
  <c r="D11"/>
  <c r="D9"/>
  <c r="E8" i="12"/>
  <c r="E12"/>
  <c r="G8" i="11"/>
  <c r="H8" s="1"/>
  <c r="G12"/>
  <c r="H12" s="1"/>
  <c r="G10"/>
  <c r="H10" s="1"/>
  <c r="G9"/>
  <c r="H9" s="1"/>
  <c r="D11"/>
  <c r="D9"/>
  <c r="D12"/>
  <c r="D10"/>
  <c r="D8"/>
  <c r="F25" i="10"/>
  <c r="F26" s="1"/>
  <c r="G25"/>
  <c r="G26" s="1"/>
  <c r="G28" s="1"/>
  <c r="G13" i="9"/>
  <c r="G14" s="1"/>
  <c r="G13" i="8"/>
  <c r="G14" s="1"/>
  <c r="H8"/>
  <c r="I8" s="1"/>
  <c r="J8" s="1"/>
  <c r="H12"/>
  <c r="I12" s="1"/>
  <c r="J12" s="1"/>
  <c r="H9"/>
  <c r="I9" s="1"/>
  <c r="J9" s="1"/>
  <c r="H11"/>
  <c r="I11" s="1"/>
  <c r="J11" s="1"/>
  <c r="H10"/>
  <c r="I10" s="1"/>
  <c r="J10" s="1"/>
  <c r="J25" i="3"/>
  <c r="E24" i="5"/>
  <c r="C26"/>
  <c r="L14"/>
  <c r="C26" i="2"/>
  <c r="B16" i="1"/>
  <c r="C14"/>
  <c r="C16" s="1"/>
  <c r="F16"/>
  <c r="G14"/>
  <c r="G16" s="1"/>
  <c r="G28" i="12" l="1"/>
  <c r="E9" i="15"/>
  <c r="I9"/>
  <c r="I8"/>
  <c r="E8"/>
  <c r="I12"/>
  <c r="E12"/>
  <c r="E11"/>
  <c r="I11"/>
  <c r="I10"/>
  <c r="E10"/>
  <c r="H13"/>
  <c r="H14" s="1"/>
  <c r="H15" s="1"/>
  <c r="I10" i="12"/>
  <c r="I9"/>
  <c r="I12"/>
  <c r="I8"/>
  <c r="E10"/>
  <c r="I11"/>
  <c r="H13"/>
  <c r="H14" s="1"/>
  <c r="H15" s="1"/>
  <c r="E9" i="14"/>
  <c r="I9"/>
  <c r="I8"/>
  <c r="E8"/>
  <c r="I12"/>
  <c r="E12"/>
  <c r="E11"/>
  <c r="I11"/>
  <c r="I10"/>
  <c r="E10"/>
  <c r="H13"/>
  <c r="H14" s="1"/>
  <c r="H15" s="1"/>
  <c r="E11" i="13"/>
  <c r="I11"/>
  <c r="I10"/>
  <c r="E10"/>
  <c r="H13"/>
  <c r="H14" s="1"/>
  <c r="H15" s="1"/>
  <c r="E9"/>
  <c r="I9"/>
  <c r="I8"/>
  <c r="E8"/>
  <c r="I12"/>
  <c r="E12"/>
  <c r="E13" i="12"/>
  <c r="E14" s="1"/>
  <c r="E15" s="1"/>
  <c r="H13" i="11"/>
  <c r="H14" s="1"/>
  <c r="H15" s="1"/>
  <c r="I10"/>
  <c r="E10"/>
  <c r="I9"/>
  <c r="E9"/>
  <c r="I8"/>
  <c r="E8"/>
  <c r="I12"/>
  <c r="E12"/>
  <c r="I11"/>
  <c r="E11"/>
  <c r="H9" i="9"/>
  <c r="I9" s="1"/>
  <c r="J9" s="1"/>
  <c r="H11"/>
  <c r="I11" s="1"/>
  <c r="J11" s="1"/>
  <c r="H8"/>
  <c r="I8" s="1"/>
  <c r="J8" s="1"/>
  <c r="H10"/>
  <c r="I10" s="1"/>
  <c r="J10" s="1"/>
  <c r="H12"/>
  <c r="I12" s="1"/>
  <c r="J12" s="1"/>
  <c r="J13" i="8"/>
  <c r="J14" s="1"/>
  <c r="J15" s="1"/>
  <c r="L13" i="5"/>
  <c r="L13" i="2"/>
  <c r="L12"/>
  <c r="I13" i="15" l="1"/>
  <c r="I14" s="1"/>
  <c r="E13"/>
  <c r="E14" s="1"/>
  <c r="E15" s="1"/>
  <c r="I13" i="12"/>
  <c r="I14" s="1"/>
  <c r="I15" s="1"/>
  <c r="I13" i="14"/>
  <c r="I14" s="1"/>
  <c r="E13"/>
  <c r="E14" s="1"/>
  <c r="E15" s="1"/>
  <c r="E13" i="13"/>
  <c r="E14" s="1"/>
  <c r="E15" s="1"/>
  <c r="I13"/>
  <c r="I14" s="1"/>
  <c r="E13" i="11"/>
  <c r="E14" s="1"/>
  <c r="E15" s="1"/>
  <c r="I13"/>
  <c r="I14" s="1"/>
  <c r="J13" i="9"/>
  <c r="J14" s="1"/>
  <c r="J15" s="1"/>
  <c r="L12" i="5"/>
  <c r="L11" i="2"/>
  <c r="I15" i="11" l="1"/>
  <c r="I15" i="15"/>
  <c r="I15" i="13"/>
  <c r="I15" i="14"/>
  <c r="L11" i="5"/>
  <c r="L10" i="2"/>
  <c r="L10" i="5" l="1"/>
  <c r="L9" i="2"/>
  <c r="L9" i="5" l="1"/>
  <c r="L8" i="2"/>
  <c r="L8" i="5" l="1"/>
  <c r="L7" i="2"/>
  <c r="L7" i="5" l="1"/>
  <c r="L6" i="2"/>
  <c r="M6" i="5" l="1"/>
  <c r="L6"/>
  <c r="K5" i="2"/>
  <c r="M5"/>
  <c r="M14"/>
  <c r="M12"/>
  <c r="M13"/>
  <c r="M11"/>
  <c r="M10"/>
  <c r="M9"/>
  <c r="M8"/>
  <c r="M7"/>
  <c r="M6"/>
  <c r="L5"/>
  <c r="L15" s="1"/>
  <c r="J15"/>
  <c r="M5" i="5" l="1"/>
  <c r="J15"/>
  <c r="K5"/>
  <c r="M14"/>
  <c r="L5"/>
  <c r="L15" s="1"/>
  <c r="M13"/>
  <c r="M12"/>
  <c r="M11"/>
  <c r="M10"/>
  <c r="M9"/>
  <c r="M8"/>
  <c r="M7"/>
  <c r="O5" i="2"/>
  <c r="N5"/>
  <c r="K6"/>
  <c r="L16"/>
  <c r="L16" i="5" l="1"/>
  <c r="K6"/>
  <c r="O6" s="1"/>
  <c r="N5"/>
  <c r="O5"/>
  <c r="O6" i="2"/>
  <c r="N6"/>
  <c r="K7"/>
  <c r="N6" i="5" l="1"/>
  <c r="K7"/>
  <c r="O7" s="1"/>
  <c r="N7" i="2"/>
  <c r="O7"/>
  <c r="K8"/>
  <c r="O8" s="1"/>
  <c r="K8" i="5" l="1"/>
  <c r="O8" s="1"/>
  <c r="N7"/>
  <c r="N8" i="2"/>
  <c r="K9"/>
  <c r="O9" s="1"/>
  <c r="N8" i="5" l="1"/>
  <c r="K9"/>
  <c r="O9" s="1"/>
  <c r="N9" i="2"/>
  <c r="K10"/>
  <c r="K10" i="5" l="1"/>
  <c r="O10" s="1"/>
  <c r="N9"/>
  <c r="N10" i="2"/>
  <c r="O10"/>
  <c r="K11"/>
  <c r="N11" s="1"/>
  <c r="N10" i="5" l="1"/>
  <c r="K11"/>
  <c r="O11" s="1"/>
  <c r="O11" i="2"/>
  <c r="K12"/>
  <c r="K12" i="5" l="1"/>
  <c r="O12" s="1"/>
  <c r="N11"/>
  <c r="N12" i="2"/>
  <c r="O12"/>
  <c r="K13"/>
  <c r="N12" i="5" l="1"/>
  <c r="K13"/>
  <c r="O13" s="1"/>
  <c r="O13" i="2"/>
  <c r="N13"/>
  <c r="K14"/>
  <c r="N14" s="1"/>
  <c r="K14" i="5" l="1"/>
  <c r="O14" s="1"/>
  <c r="N13"/>
  <c r="O14" i="2"/>
  <c r="O16" s="1"/>
  <c r="N14" i="5" l="1"/>
  <c r="O16" s="1"/>
</calcChain>
</file>

<file path=xl/sharedStrings.xml><?xml version="1.0" encoding="utf-8"?>
<sst xmlns="http://schemas.openxmlformats.org/spreadsheetml/2006/main" count="240" uniqueCount="68">
  <si>
    <t>得点</t>
    <rPh sb="0" eb="2">
      <t>トクテン</t>
    </rPh>
    <phoneticPr fontId="1"/>
  </si>
  <si>
    <t>仮平均</t>
    <rPh sb="0" eb="1">
      <t>カリ</t>
    </rPh>
    <rPh sb="1" eb="3">
      <t>ヘイキン</t>
    </rPh>
    <phoneticPr fontId="1"/>
  </si>
  <si>
    <r>
      <t>得点</t>
    </r>
    <r>
      <rPr>
        <i/>
        <sz val="11"/>
        <color theme="1"/>
        <rFont val="ＭＳ Ｐゴシック"/>
        <family val="3"/>
        <charset val="128"/>
        <scheme val="minor"/>
      </rPr>
      <t>x</t>
    </r>
    <rPh sb="0" eb="2">
      <t>トクテン</t>
    </rPh>
    <phoneticPr fontId="1"/>
  </si>
  <si>
    <r>
      <t>仮平均</t>
    </r>
    <r>
      <rPr>
        <i/>
        <sz val="11"/>
        <color theme="1"/>
        <rFont val="ＭＳ Ｐゴシック"/>
        <family val="3"/>
        <charset val="128"/>
        <scheme val="minor"/>
      </rPr>
      <t>m</t>
    </r>
    <rPh sb="0" eb="1">
      <t>カリ</t>
    </rPh>
    <rPh sb="1" eb="3">
      <t>ヘイキン</t>
    </rPh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</si>
  <si>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x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i/>
        <sz val="11"/>
        <color theme="1"/>
        <rFont val="ＭＳ Ｐゴシック"/>
        <family val="3"/>
        <charset val="128"/>
        <scheme val="minor"/>
      </rPr>
      <t>m</t>
    </r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</si>
  <si>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</si>
  <si>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</si>
  <si>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件数</t>
    <rPh sb="0" eb="2">
      <t>ケンスウ</t>
    </rPh>
    <phoneticPr fontId="1"/>
  </si>
  <si>
    <t>例１</t>
    <rPh sb="0" eb="1">
      <t>レイ</t>
    </rPh>
    <phoneticPr fontId="1"/>
  </si>
  <si>
    <t>例2</t>
    <rPh sb="0" eb="1">
      <t>レイ</t>
    </rPh>
    <phoneticPr fontId="1"/>
  </si>
  <si>
    <t>番号</t>
    <rPh sb="0" eb="2">
      <t>バンゴウ</t>
    </rPh>
    <phoneticPr fontId="1"/>
  </si>
  <si>
    <t>人数</t>
    <rPh sb="0" eb="2">
      <t>ニンズウ</t>
    </rPh>
    <phoneticPr fontId="1"/>
  </si>
  <si>
    <t>階級</t>
    <rPh sb="0" eb="2">
      <t>カイキュウ</t>
    </rPh>
    <phoneticPr fontId="1"/>
  </si>
  <si>
    <t>以上</t>
    <rPh sb="0" eb="2">
      <t>イジョウ</t>
    </rPh>
    <phoneticPr fontId="1"/>
  </si>
  <si>
    <t>未満</t>
    <rPh sb="0" eb="2">
      <t>ミマン</t>
    </rPh>
    <phoneticPr fontId="1"/>
  </si>
  <si>
    <t>階級値</t>
    <rPh sb="0" eb="3">
      <t>カイキュウチ</t>
    </rPh>
    <phoneticPr fontId="1"/>
  </si>
  <si>
    <t>階級値×</t>
    <rPh sb="0" eb="3">
      <t>カイキュウチ</t>
    </rPh>
    <phoneticPr fontId="1"/>
  </si>
  <si>
    <t>（度数）</t>
    <rPh sb="1" eb="3">
      <t>ドスウ</t>
    </rPh>
    <phoneticPr fontId="1"/>
  </si>
  <si>
    <t>累積度数</t>
    <rPh sb="0" eb="2">
      <t>ルイセキ</t>
    </rPh>
    <rPh sb="2" eb="4">
      <t>ドスウ</t>
    </rPh>
    <phoneticPr fontId="1"/>
  </si>
  <si>
    <t>最頻値</t>
    <rPh sb="0" eb="1">
      <t>サイ</t>
    </rPh>
    <rPh sb="1" eb="2">
      <t>ヒン</t>
    </rPh>
    <rPh sb="2" eb="3">
      <t>チ</t>
    </rPh>
    <phoneticPr fontId="1"/>
  </si>
  <si>
    <t>中央値</t>
    <rPh sb="0" eb="2">
      <t>チュウオウ</t>
    </rPh>
    <rPh sb="2" eb="3">
      <t>チ</t>
    </rPh>
    <phoneticPr fontId="1"/>
  </si>
  <si>
    <t>階級値による平均</t>
    <rPh sb="0" eb="3">
      <t>カイキュウチ</t>
    </rPh>
    <rPh sb="6" eb="8">
      <t>ヘイキン</t>
    </rPh>
    <phoneticPr fontId="1"/>
  </si>
  <si>
    <t>第１０位</t>
    <rPh sb="0" eb="1">
      <t>ダイ</t>
    </rPh>
    <rPh sb="3" eb="4">
      <t>イ</t>
    </rPh>
    <phoneticPr fontId="1"/>
  </si>
  <si>
    <t>第１１位</t>
    <rPh sb="0" eb="1">
      <t>ダイ</t>
    </rPh>
    <rPh sb="3" eb="4">
      <t>イ</t>
    </rPh>
    <phoneticPr fontId="1"/>
  </si>
  <si>
    <t>順位</t>
    <rPh sb="0" eb="2">
      <t>ジュンイ</t>
    </rPh>
    <phoneticPr fontId="1"/>
  </si>
  <si>
    <t>第10位・11位</t>
    <rPh sb="0" eb="1">
      <t>ダイ</t>
    </rPh>
    <rPh sb="3" eb="4">
      <t>イ</t>
    </rPh>
    <rPh sb="7" eb="8">
      <t>イ</t>
    </rPh>
    <phoneticPr fontId="1"/>
  </si>
  <si>
    <t>番号</t>
    <rPh sb="0" eb="2">
      <t>バンゴウ</t>
    </rPh>
    <phoneticPr fontId="1"/>
  </si>
  <si>
    <t>得点</t>
    <rPh sb="0" eb="2">
      <t>トクテン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</si>
  <si>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</si>
  <si>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</si>
  <si>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偏差</t>
    <rPh sb="0" eb="2">
      <t>ヘンサ</t>
    </rPh>
    <phoneticPr fontId="1"/>
  </si>
  <si>
    <t>（得点－平均）</t>
    <rPh sb="1" eb="3">
      <t>トクテン</t>
    </rPh>
    <rPh sb="4" eb="6">
      <t>ヘイキン</t>
    </rPh>
    <phoneticPr fontId="1"/>
  </si>
  <si>
    <t>偏差の2乗</t>
    <rPh sb="0" eb="2">
      <t>ヘンサ</t>
    </rPh>
    <rPh sb="4" eb="5">
      <t>ジョウ</t>
    </rPh>
    <phoneticPr fontId="1"/>
  </si>
  <si>
    <t>分散</t>
    <rPh sb="0" eb="2">
      <t>ブンサン</t>
    </rPh>
    <phoneticPr fontId="1"/>
  </si>
  <si>
    <t>標準偏差</t>
    <rPh sb="0" eb="2">
      <t>ヒョウジュン</t>
    </rPh>
    <rPh sb="2" eb="4">
      <t>ヘンサ</t>
    </rPh>
    <phoneticPr fontId="1"/>
  </si>
  <si>
    <t>×人数</t>
    <rPh sb="1" eb="3">
      <t>ニンズウ</t>
    </rPh>
    <phoneticPr fontId="1"/>
  </si>
  <si>
    <t>x</t>
    <phoneticPr fontId="1"/>
  </si>
  <si>
    <r>
      <t>平均</t>
    </r>
    <r>
      <rPr>
        <i/>
        <sz val="11"/>
        <color theme="1"/>
        <rFont val="ＭＳ Ｐゴシック"/>
        <family val="3"/>
        <charset val="128"/>
        <scheme val="minor"/>
      </rPr>
      <t>m</t>
    </r>
    <rPh sb="0" eb="2">
      <t>ヘイキン</t>
    </rPh>
    <phoneticPr fontId="1"/>
  </si>
  <si>
    <r>
      <t>(</t>
    </r>
    <r>
      <rPr>
        <i/>
        <sz val="11"/>
        <color theme="1"/>
        <rFont val="ＭＳ Ｐゴシック"/>
        <family val="3"/>
        <charset val="128"/>
        <scheme val="minor"/>
      </rPr>
      <t>x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i/>
        <sz val="11"/>
        <color theme="1"/>
        <rFont val="ＭＳ Ｐゴシック"/>
        <family val="3"/>
        <charset val="128"/>
        <scheme val="minor"/>
      </rPr>
      <t>m</t>
    </r>
    <r>
      <rPr>
        <sz val="11"/>
        <color theme="1"/>
        <rFont val="ＭＳ Ｐゴシック"/>
        <family val="3"/>
        <charset val="128"/>
        <scheme val="minor"/>
      </rPr>
      <t>)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phoneticPr fontId="1"/>
  </si>
  <si>
    <t>（モード）</t>
    <phoneticPr fontId="1"/>
  </si>
  <si>
    <t>中央値（メジアン）</t>
    <rPh sb="0" eb="2">
      <t>チュウオウ</t>
    </rPh>
    <rPh sb="2" eb="3">
      <t>チ</t>
    </rPh>
    <phoneticPr fontId="1"/>
  </si>
  <si>
    <t>得点の2乗</t>
    <rPh sb="0" eb="2">
      <t>トクテン</t>
    </rPh>
    <rPh sb="4" eb="5">
      <t>ジョウ</t>
    </rPh>
    <phoneticPr fontId="1"/>
  </si>
  <si>
    <t>平均の2乗</t>
    <rPh sb="0" eb="2">
      <t>ヘイキン</t>
    </rPh>
    <rPh sb="4" eb="5">
      <t>ジョウ</t>
    </rPh>
    <phoneticPr fontId="1"/>
  </si>
  <si>
    <r>
      <t>2乗の平均</t>
    </r>
    <r>
      <rPr>
        <b/>
        <sz val="9"/>
        <color theme="1"/>
        <rFont val="ＭＳ Ｐゴシック"/>
        <family val="3"/>
        <charset val="128"/>
        <scheme val="minor"/>
      </rPr>
      <t>↑</t>
    </r>
    <rPh sb="1" eb="2">
      <t>ジョウ</t>
    </rPh>
    <rPh sb="3" eb="5">
      <t>ヘイキン</t>
    </rPh>
    <phoneticPr fontId="1"/>
  </si>
  <si>
    <t>y</t>
    <phoneticPr fontId="1"/>
  </si>
  <si>
    <t>xの偏差</t>
    <rPh sb="2" eb="4">
      <t>ヘンサ</t>
    </rPh>
    <phoneticPr fontId="1"/>
  </si>
  <si>
    <t>yの偏差</t>
    <rPh sb="2" eb="4">
      <t>ヘンサ</t>
    </rPh>
    <phoneticPr fontId="1"/>
  </si>
  <si>
    <t>の2乗</t>
    <rPh sb="2" eb="3">
      <t>ジョウ</t>
    </rPh>
    <phoneticPr fontId="1"/>
  </si>
  <si>
    <t>偏差の積</t>
    <rPh sb="0" eb="2">
      <t>ヘンサ</t>
    </rPh>
    <rPh sb="3" eb="4">
      <t>セキ</t>
    </rPh>
    <phoneticPr fontId="1"/>
  </si>
  <si>
    <t>x分散</t>
    <rPh sb="1" eb="3">
      <t>ブンサン</t>
    </rPh>
    <phoneticPr fontId="1"/>
  </si>
  <si>
    <t>y分散</t>
    <rPh sb="1" eb="3">
      <t>ブンサン</t>
    </rPh>
    <phoneticPr fontId="1"/>
  </si>
  <si>
    <t>共分散</t>
    <rPh sb="0" eb="1">
      <t>キョウ</t>
    </rPh>
    <rPh sb="1" eb="3">
      <t>ブンサン</t>
    </rPh>
    <phoneticPr fontId="1"/>
  </si>
  <si>
    <t>相関係数</t>
    <rPh sb="0" eb="2">
      <t>ソウカン</t>
    </rPh>
    <rPh sb="2" eb="4">
      <t>ケイスウ</t>
    </rPh>
    <phoneticPr fontId="1"/>
  </si>
  <si>
    <t>x標準偏差</t>
    <rPh sb="1" eb="3">
      <t>ヒョウジュン</t>
    </rPh>
    <rPh sb="3" eb="5">
      <t>ヘンサ</t>
    </rPh>
    <phoneticPr fontId="1"/>
  </si>
  <si>
    <t>y標準偏差</t>
    <rPh sb="1" eb="3">
      <t>ヒョウジュン</t>
    </rPh>
    <rPh sb="3" eb="5">
      <t>ヘンサ</t>
    </rPh>
    <phoneticPr fontId="1"/>
  </si>
  <si>
    <t>弱い負の相関</t>
    <rPh sb="0" eb="1">
      <t>ヨワ</t>
    </rPh>
    <rPh sb="2" eb="3">
      <t>フ</t>
    </rPh>
    <rPh sb="4" eb="6">
      <t>ソウカン</t>
    </rPh>
    <phoneticPr fontId="1"/>
  </si>
  <si>
    <t>強い正の相関</t>
    <rPh sb="0" eb="1">
      <t>ツヨ</t>
    </rPh>
    <rPh sb="2" eb="3">
      <t>セイ</t>
    </rPh>
    <rPh sb="4" eb="6">
      <t>ソウカン</t>
    </rPh>
    <phoneticPr fontId="1"/>
  </si>
  <si>
    <t>弱い正の相関</t>
    <rPh sb="0" eb="1">
      <t>ヨワ</t>
    </rPh>
    <rPh sb="2" eb="3">
      <t>セイ</t>
    </rPh>
    <rPh sb="4" eb="6">
      <t>ソウカン</t>
    </rPh>
    <phoneticPr fontId="1"/>
  </si>
  <si>
    <t>強い負の相関</t>
    <rPh sb="0" eb="1">
      <t>ツヨ</t>
    </rPh>
    <rPh sb="2" eb="3">
      <t>フ</t>
    </rPh>
    <rPh sb="4" eb="6">
      <t>ソウカン</t>
    </rPh>
    <phoneticPr fontId="1"/>
  </si>
  <si>
    <t>xの2乗</t>
    <rPh sb="3" eb="4">
      <t>ジョウ</t>
    </rPh>
    <phoneticPr fontId="1"/>
  </si>
  <si>
    <t>yの2乗</t>
    <rPh sb="3" eb="4">
      <t>ジョウ</t>
    </rPh>
    <phoneticPr fontId="1"/>
  </si>
  <si>
    <t>x分散↑</t>
    <rPh sb="1" eb="3">
      <t>ブンサン</t>
    </rPh>
    <phoneticPr fontId="1"/>
  </si>
  <si>
    <t>y分散↑</t>
    <rPh sb="1" eb="3">
      <t>ブンサン</t>
    </rPh>
    <phoneticPr fontId="1"/>
  </si>
  <si>
    <t>xy</t>
    <phoneticPr fontId="1"/>
  </si>
  <si>
    <t>共分散↑</t>
    <rPh sb="0" eb="1">
      <t>キョウ</t>
    </rPh>
    <rPh sb="1" eb="3">
      <t>ブンサン</t>
    </rPh>
    <phoneticPr fontId="1"/>
  </si>
  <si>
    <t>得点</t>
    <rPh sb="0" eb="2">
      <t>トクテン</t>
    </rPh>
    <phoneticPr fontId="1"/>
  </si>
  <si>
    <t>度数</t>
    <rPh sb="0" eb="2">
      <t>ドスウ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</si>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</sst>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4" fillId="0" borderId="0" xfId="0" applyFont="1">
      <alignment vertical="center"/>
    </xf>
    <xf numFmtId="0" fontId="0" fillId="3" borderId="1" xfId="0" applyFill="1" applyBorder="1">
      <alignment vertical="center"/>
    </xf>
    <xf numFmtId="0" fontId="0" fillId="4" borderId="5" xfId="0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4" borderId="3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" fillId="0" borderId="26" xfId="0" applyFont="1" applyBorder="1">
      <alignment vertical="center"/>
    </xf>
    <xf numFmtId="0" fontId="0" fillId="0" borderId="26" xfId="0" applyBorder="1">
      <alignment vertical="center"/>
    </xf>
    <xf numFmtId="0" fontId="3" fillId="0" borderId="26" xfId="0" applyFon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3" fillId="0" borderId="26" xfId="0" applyFont="1" applyFill="1" applyBorder="1">
      <alignment vertical="center"/>
    </xf>
    <xf numFmtId="0" fontId="0" fillId="0" borderId="3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0" borderId="38" xfId="0" applyBorder="1">
      <alignment vertical="center"/>
    </xf>
    <xf numFmtId="176" fontId="0" fillId="3" borderId="1" xfId="0" applyNumberFormat="1" applyFill="1" applyBorder="1">
      <alignment vertical="center"/>
    </xf>
    <xf numFmtId="0" fontId="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4" xfId="0" applyBorder="1" applyProtection="1">
      <alignment vertical="center"/>
    </xf>
    <xf numFmtId="0" fontId="3" fillId="0" borderId="4" xfId="0" applyFont="1" applyBorder="1" applyProtection="1">
      <alignment vertical="center"/>
    </xf>
    <xf numFmtId="0" fontId="0" fillId="4" borderId="5" xfId="0" applyFill="1" applyBorder="1" applyProtection="1">
      <alignment vertical="center"/>
    </xf>
    <xf numFmtId="0" fontId="0" fillId="0" borderId="5" xfId="0" applyBorder="1" applyProtection="1">
      <alignment vertical="center"/>
    </xf>
    <xf numFmtId="0" fontId="0" fillId="4" borderId="1" xfId="0" applyFill="1" applyBorder="1" applyProtection="1">
      <alignment vertical="center"/>
    </xf>
    <xf numFmtId="0" fontId="0" fillId="4" borderId="3" xfId="0" applyFill="1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1" xfId="0" applyBorder="1" applyProtection="1">
      <alignment vertical="center"/>
    </xf>
    <xf numFmtId="176" fontId="0" fillId="0" borderId="1" xfId="0" applyNumberFormat="1" applyBorder="1" applyProtection="1">
      <alignment vertical="center"/>
    </xf>
    <xf numFmtId="0" fontId="0" fillId="2" borderId="1" xfId="0" applyFill="1" applyBorder="1" applyProtection="1">
      <alignment vertical="center"/>
    </xf>
    <xf numFmtId="0" fontId="0" fillId="0" borderId="8" xfId="0" applyBorder="1" applyProtection="1">
      <alignment vertical="center"/>
    </xf>
    <xf numFmtId="0" fontId="5" fillId="0" borderId="4" xfId="0" applyFont="1" applyFill="1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3" xfId="0" applyBorder="1" applyProtection="1">
      <alignment vertical="center"/>
    </xf>
    <xf numFmtId="0" fontId="7" fillId="0" borderId="8" xfId="0" applyFont="1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23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3" borderId="5" xfId="0" applyFill="1" applyBorder="1" applyProtection="1">
      <alignment vertical="center"/>
    </xf>
    <xf numFmtId="0" fontId="0" fillId="0" borderId="12" xfId="0" applyBorder="1" applyProtection="1">
      <alignment vertical="center"/>
    </xf>
    <xf numFmtId="0" fontId="0" fillId="3" borderId="1" xfId="0" applyFill="1" applyBorder="1" applyProtection="1">
      <alignment vertical="center"/>
    </xf>
    <xf numFmtId="0" fontId="0" fillId="0" borderId="13" xfId="0" applyBorder="1" applyProtection="1">
      <alignment vertical="center"/>
    </xf>
    <xf numFmtId="0" fontId="0" fillId="3" borderId="3" xfId="0" applyFill="1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0" xfId="0" applyBorder="1" applyProtection="1">
      <alignment vertical="center"/>
    </xf>
    <xf numFmtId="0" fontId="0" fillId="0" borderId="22" xfId="0" applyBorder="1" applyProtection="1">
      <alignment vertical="center"/>
    </xf>
    <xf numFmtId="0" fontId="0" fillId="0" borderId="21" xfId="0" applyBorder="1" applyProtection="1">
      <alignment vertical="center"/>
    </xf>
    <xf numFmtId="176" fontId="0" fillId="0" borderId="2" xfId="0" applyNumberFormat="1" applyFill="1" applyBorder="1" applyProtection="1">
      <alignment vertical="center"/>
    </xf>
    <xf numFmtId="0" fontId="5" fillId="0" borderId="14" xfId="0" applyFont="1" applyBorder="1" applyProtection="1">
      <alignment vertical="center"/>
    </xf>
    <xf numFmtId="177" fontId="0" fillId="0" borderId="1" xfId="0" applyNumberFormat="1" applyBorder="1" applyProtection="1">
      <alignment vertical="center"/>
    </xf>
    <xf numFmtId="0" fontId="0" fillId="4" borderId="2" xfId="0" applyFill="1" applyBorder="1" applyProtection="1">
      <alignment vertical="center"/>
      <protection locked="0"/>
    </xf>
    <xf numFmtId="0" fontId="0" fillId="4" borderId="4" xfId="0" applyFill="1" applyBorder="1" applyProtection="1">
      <alignment vertical="center"/>
      <protection locked="0"/>
    </xf>
    <xf numFmtId="0" fontId="0" fillId="0" borderId="34" xfId="0" applyBorder="1" applyProtection="1">
      <alignment vertical="center"/>
    </xf>
    <xf numFmtId="0" fontId="0" fillId="0" borderId="0" xfId="0" applyFill="1" applyBorder="1" applyProtection="1">
      <alignment vertical="center"/>
    </xf>
    <xf numFmtId="177" fontId="0" fillId="0" borderId="5" xfId="0" applyNumberFormat="1" applyBorder="1" applyProtection="1">
      <alignment vertical="center"/>
    </xf>
    <xf numFmtId="177" fontId="0" fillId="0" borderId="10" xfId="0" applyNumberFormat="1" applyBorder="1" applyProtection="1">
      <alignment vertical="center"/>
    </xf>
    <xf numFmtId="0" fontId="0" fillId="0" borderId="35" xfId="0" applyBorder="1" applyProtection="1">
      <alignment vertical="center"/>
    </xf>
    <xf numFmtId="177" fontId="0" fillId="0" borderId="0" xfId="0" applyNumberFormat="1" applyFill="1" applyBorder="1" applyProtection="1">
      <alignment vertical="center"/>
    </xf>
    <xf numFmtId="177" fontId="0" fillId="0" borderId="6" xfId="0" applyNumberFormat="1" applyBorder="1" applyProtection="1">
      <alignment vertical="center"/>
    </xf>
    <xf numFmtId="0" fontId="0" fillId="0" borderId="33" xfId="0" applyBorder="1" applyProtection="1">
      <alignment vertical="center"/>
    </xf>
    <xf numFmtId="177" fontId="0" fillId="0" borderId="3" xfId="0" applyNumberFormat="1" applyBorder="1" applyProtection="1">
      <alignment vertical="center"/>
    </xf>
    <xf numFmtId="177" fontId="0" fillId="0" borderId="8" xfId="0" applyNumberFormat="1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37" xfId="0" applyBorder="1" applyProtection="1">
      <alignment vertical="center"/>
    </xf>
    <xf numFmtId="177" fontId="0" fillId="3" borderId="10" xfId="0" applyNumberFormat="1" applyFill="1" applyBorder="1" applyProtection="1">
      <alignment vertical="center"/>
    </xf>
    <xf numFmtId="177" fontId="0" fillId="0" borderId="35" xfId="0" applyNumberFormat="1" applyBorder="1" applyProtection="1">
      <alignment vertical="center"/>
    </xf>
    <xf numFmtId="177" fontId="0" fillId="0" borderId="0" xfId="0" applyNumberFormat="1" applyProtection="1">
      <alignment vertical="center"/>
    </xf>
    <xf numFmtId="177" fontId="7" fillId="0" borderId="33" xfId="0" applyNumberFormat="1" applyFont="1" applyBorder="1" applyProtection="1">
      <alignment vertical="center"/>
    </xf>
    <xf numFmtId="177" fontId="7" fillId="0" borderId="0" xfId="0" applyNumberFormat="1" applyFont="1" applyFill="1" applyBorder="1" applyProtection="1">
      <alignment vertical="center"/>
    </xf>
    <xf numFmtId="177" fontId="0" fillId="3" borderId="1" xfId="0" applyNumberFormat="1" applyFill="1" applyBorder="1" applyProtection="1">
      <alignment vertical="center"/>
    </xf>
    <xf numFmtId="177" fontId="2" fillId="0" borderId="5" xfId="0" applyNumberFormat="1" applyFont="1" applyBorder="1" applyProtection="1">
      <alignment vertical="center"/>
    </xf>
    <xf numFmtId="177" fontId="2" fillId="0" borderId="10" xfId="0" applyNumberFormat="1" applyFont="1" applyBorder="1" applyProtection="1">
      <alignment vertical="center"/>
    </xf>
    <xf numFmtId="177" fontId="2" fillId="0" borderId="1" xfId="0" applyNumberFormat="1" applyFont="1" applyBorder="1" applyProtection="1">
      <alignment vertical="center"/>
    </xf>
    <xf numFmtId="177" fontId="2" fillId="0" borderId="6" xfId="0" applyNumberFormat="1" applyFont="1" applyBorder="1" applyProtection="1">
      <alignment vertical="center"/>
    </xf>
    <xf numFmtId="177" fontId="2" fillId="0" borderId="3" xfId="0" applyNumberFormat="1" applyFont="1" applyBorder="1" applyProtection="1">
      <alignment vertical="center"/>
    </xf>
    <xf numFmtId="177" fontId="2" fillId="0" borderId="8" xfId="0" applyNumberFormat="1" applyFont="1" applyBorder="1" applyProtection="1">
      <alignment vertical="center"/>
    </xf>
    <xf numFmtId="177" fontId="2" fillId="0" borderId="23" xfId="0" applyNumberFormat="1" applyFont="1" applyBorder="1" applyProtection="1">
      <alignment vertical="center"/>
    </xf>
    <xf numFmtId="177" fontId="2" fillId="3" borderId="10" xfId="0" applyNumberFormat="1" applyFont="1" applyFill="1" applyBorder="1" applyProtection="1">
      <alignment vertical="center"/>
    </xf>
    <xf numFmtId="0" fontId="0" fillId="0" borderId="26" xfId="0" applyBorder="1" applyProtection="1">
      <alignment vertical="center"/>
    </xf>
    <xf numFmtId="0" fontId="0" fillId="4" borderId="2" xfId="0" applyFill="1" applyBorder="1" applyProtection="1">
      <alignment vertical="center"/>
    </xf>
    <xf numFmtId="0" fontId="0" fillId="0" borderId="38" xfId="0" applyBorder="1" applyProtection="1">
      <alignment vertical="center"/>
    </xf>
    <xf numFmtId="176" fontId="0" fillId="3" borderId="1" xfId="0" applyNumberFormat="1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4" borderId="10" xfId="0" applyFill="1" applyBorder="1" applyProtection="1">
      <alignment vertical="center"/>
    </xf>
    <xf numFmtId="0" fontId="0" fillId="4" borderId="6" xfId="0" applyFill="1" applyBorder="1" applyProtection="1">
      <alignment vertical="center"/>
    </xf>
    <xf numFmtId="0" fontId="0" fillId="0" borderId="39" xfId="0" applyBorder="1" applyProtection="1">
      <alignment vertical="center"/>
    </xf>
    <xf numFmtId="0" fontId="0" fillId="4" borderId="4" xfId="0" applyFill="1" applyBorder="1" applyProtection="1">
      <alignment vertical="center"/>
    </xf>
    <xf numFmtId="0" fontId="0" fillId="4" borderId="15" xfId="0" applyFill="1" applyBorder="1" applyProtection="1">
      <alignment vertical="center"/>
    </xf>
    <xf numFmtId="176" fontId="0" fillId="0" borderId="0" xfId="0" applyNumberFormat="1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度数分布表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spPr>
            <a:solidFill>
              <a:srgbClr val="00B0F0"/>
            </a:solidFill>
            <a:ln>
              <a:noFill/>
            </a:ln>
          </c:spPr>
          <c:cat>
            <c:numRef>
              <c:f>ヒストグラム例1!$I$5:$I$14</c:f>
              <c:numCache>
                <c:formatCode>General</c:formatCode>
                <c:ptCount val="10"/>
                <c:pt idx="0">
                  <c:v>5</c:v>
                </c:pt>
                <c:pt idx="1">
                  <c:v>15</c:v>
                </c:pt>
                <c:pt idx="2">
                  <c:v>25</c:v>
                </c:pt>
                <c:pt idx="3">
                  <c:v>35</c:v>
                </c:pt>
                <c:pt idx="4">
                  <c:v>45</c:v>
                </c:pt>
                <c:pt idx="5">
                  <c:v>55</c:v>
                </c:pt>
                <c:pt idx="6">
                  <c:v>65</c:v>
                </c:pt>
                <c:pt idx="7">
                  <c:v>75</c:v>
                </c:pt>
                <c:pt idx="8">
                  <c:v>85</c:v>
                </c:pt>
                <c:pt idx="9">
                  <c:v>95</c:v>
                </c:pt>
              </c:numCache>
            </c:numRef>
          </c:cat>
          <c:val>
            <c:numRef>
              <c:f>ヒストグラム例1!$J$5:$J$14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</c:ser>
        <c:gapWidth val="9"/>
        <c:overlap val="-25"/>
        <c:axId val="75609216"/>
        <c:axId val="75610752"/>
      </c:barChart>
      <c:catAx>
        <c:axId val="75609216"/>
        <c:scaling>
          <c:orientation val="minMax"/>
        </c:scaling>
        <c:axPos val="b"/>
        <c:numFmt formatCode="General" sourceLinked="1"/>
        <c:majorTickMark val="in"/>
        <c:tickLblPos val="nextTo"/>
        <c:spPr>
          <a:ln>
            <a:solidFill>
              <a:prstClr val="black"/>
            </a:solidFill>
          </a:ln>
        </c:spPr>
        <c:crossAx val="75610752"/>
        <c:crosses val="autoZero"/>
        <c:auto val="1"/>
        <c:lblAlgn val="ctr"/>
        <c:lblOffset val="100"/>
      </c:catAx>
      <c:valAx>
        <c:axId val="75610752"/>
        <c:scaling>
          <c:orientation val="minMax"/>
          <c:max val="10"/>
        </c:scaling>
        <c:axPos val="l"/>
        <c:majorGridlines/>
        <c:numFmt formatCode="General" sourceLinked="1"/>
        <c:majorTickMark val="none"/>
        <c:tickLblPos val="nextTo"/>
        <c:spPr>
          <a:noFill/>
          <a:ln>
            <a:solidFill>
              <a:prstClr val="black"/>
            </a:solidFill>
          </a:ln>
        </c:spPr>
        <c:crossAx val="75609216"/>
        <c:crosses val="autoZero"/>
        <c:crossBetween val="between"/>
        <c:majorUnit val="1"/>
      </c:valAx>
    </c:plotArea>
    <c:plotVisOnly val="1"/>
  </c:chart>
  <c:txPr>
    <a:bodyPr/>
    <a:lstStyle/>
    <a:p>
      <a:pPr>
        <a:defRPr sz="1000"/>
      </a:pPr>
      <a:endParaRPr lang="ja-JP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相関係数・例1_3!$F$6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相関係数・例1_3!$C$8:$C$12</c:f>
              <c:numCache>
                <c:formatCode>General</c:formatCode>
                <c:ptCount val="5"/>
                <c:pt idx="0">
                  <c:v>37</c:v>
                </c:pt>
                <c:pt idx="1">
                  <c:v>32</c:v>
                </c:pt>
                <c:pt idx="2">
                  <c:v>51</c:v>
                </c:pt>
                <c:pt idx="3">
                  <c:v>39</c:v>
                </c:pt>
                <c:pt idx="4">
                  <c:v>51</c:v>
                </c:pt>
              </c:numCache>
            </c:numRef>
          </c:xVal>
          <c:yVal>
            <c:numRef>
              <c:f>相関係数・例1_3!$F$8:$F$12</c:f>
              <c:numCache>
                <c:formatCode>General</c:formatCode>
                <c:ptCount val="5"/>
                <c:pt idx="0">
                  <c:v>56</c:v>
                </c:pt>
                <c:pt idx="1">
                  <c:v>82</c:v>
                </c:pt>
                <c:pt idx="2">
                  <c:v>39</c:v>
                </c:pt>
                <c:pt idx="3">
                  <c:v>72</c:v>
                </c:pt>
                <c:pt idx="4">
                  <c:v>51</c:v>
                </c:pt>
              </c:numCache>
            </c:numRef>
          </c:yVal>
        </c:ser>
        <c:axId val="59314560"/>
        <c:axId val="59316480"/>
      </c:scatterChart>
      <c:valAx>
        <c:axId val="59314560"/>
        <c:scaling>
          <c:orientation val="minMax"/>
          <c:max val="100"/>
          <c:min val="0"/>
        </c:scaling>
        <c:axPos val="b"/>
        <c:majorGridlines/>
        <c:numFmt formatCode="General" sourceLinked="1"/>
        <c:tickLblPos val="nextTo"/>
        <c:crossAx val="59316480"/>
        <c:crosses val="autoZero"/>
        <c:crossBetween val="midCat"/>
        <c:majorUnit val="20"/>
      </c:valAx>
      <c:valAx>
        <c:axId val="59316480"/>
        <c:scaling>
          <c:orientation val="minMax"/>
          <c:max val="100"/>
          <c:min val="0"/>
        </c:scaling>
        <c:axPos val="l"/>
        <c:majorGridlines/>
        <c:numFmt formatCode="General" sourceLinked="1"/>
        <c:tickLblPos val="nextTo"/>
        <c:crossAx val="59314560"/>
        <c:crosses val="autoZero"/>
        <c:crossBetween val="midCat"/>
        <c:majorUnit val="20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相関係数・例1_4!$F$6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相関係数・例1_4!$C$8:$C$12</c:f>
              <c:numCache>
                <c:formatCode>General</c:formatCode>
                <c:ptCount val="5"/>
                <c:pt idx="0">
                  <c:v>37</c:v>
                </c:pt>
                <c:pt idx="1">
                  <c:v>27</c:v>
                </c:pt>
                <c:pt idx="2">
                  <c:v>51</c:v>
                </c:pt>
                <c:pt idx="3">
                  <c:v>44</c:v>
                </c:pt>
                <c:pt idx="4">
                  <c:v>26</c:v>
                </c:pt>
              </c:numCache>
            </c:numRef>
          </c:xVal>
          <c:yVal>
            <c:numRef>
              <c:f>相関係数・例1_4!$F$8:$F$12</c:f>
              <c:numCache>
                <c:formatCode>General</c:formatCode>
                <c:ptCount val="5"/>
                <c:pt idx="0">
                  <c:v>56</c:v>
                </c:pt>
                <c:pt idx="1">
                  <c:v>82</c:v>
                </c:pt>
                <c:pt idx="2">
                  <c:v>39</c:v>
                </c:pt>
                <c:pt idx="3">
                  <c:v>72</c:v>
                </c:pt>
                <c:pt idx="4">
                  <c:v>51</c:v>
                </c:pt>
              </c:numCache>
            </c:numRef>
          </c:yVal>
        </c:ser>
        <c:axId val="59372672"/>
        <c:axId val="59374592"/>
      </c:scatterChart>
      <c:valAx>
        <c:axId val="59372672"/>
        <c:scaling>
          <c:orientation val="minMax"/>
          <c:max val="100"/>
          <c:min val="0"/>
        </c:scaling>
        <c:axPos val="b"/>
        <c:majorGridlines/>
        <c:numFmt formatCode="General" sourceLinked="1"/>
        <c:tickLblPos val="nextTo"/>
        <c:crossAx val="59374592"/>
        <c:crosses val="autoZero"/>
        <c:crossBetween val="midCat"/>
        <c:majorUnit val="20"/>
      </c:valAx>
      <c:valAx>
        <c:axId val="59374592"/>
        <c:scaling>
          <c:orientation val="minMax"/>
          <c:max val="100"/>
          <c:min val="0"/>
        </c:scaling>
        <c:axPos val="l"/>
        <c:majorGridlines/>
        <c:numFmt formatCode="General" sourceLinked="1"/>
        <c:tickLblPos val="nextTo"/>
        <c:crossAx val="59372672"/>
        <c:crosses val="autoZero"/>
        <c:crossBetween val="midCat"/>
        <c:majorUnit val="20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相関係数・例2!$F$6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相関係数・例2!$C$8:$C$12</c:f>
              <c:numCache>
                <c:formatCode>General</c:formatCode>
                <c:ptCount val="5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4</c:v>
                </c:pt>
                <c:pt idx="4">
                  <c:v>8</c:v>
                </c:pt>
              </c:numCache>
            </c:numRef>
          </c:xVal>
          <c:yVal>
            <c:numRef>
              <c:f>相関係数・例2!$F$8:$F$12</c:f>
              <c:numCache>
                <c:formatCode>General</c:formatCode>
                <c:ptCount val="5"/>
                <c:pt idx="0">
                  <c:v>4</c:v>
                </c:pt>
                <c:pt idx="1">
                  <c:v>9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</c:numCache>
            </c:numRef>
          </c:yVal>
        </c:ser>
        <c:axId val="59406208"/>
        <c:axId val="59424768"/>
      </c:scatterChart>
      <c:valAx>
        <c:axId val="59406208"/>
        <c:scaling>
          <c:orientation val="minMax"/>
          <c:max val="10"/>
          <c:min val="0"/>
        </c:scaling>
        <c:axPos val="b"/>
        <c:majorGridlines/>
        <c:numFmt formatCode="General" sourceLinked="1"/>
        <c:tickLblPos val="nextTo"/>
        <c:crossAx val="59424768"/>
        <c:crosses val="autoZero"/>
        <c:crossBetween val="midCat"/>
        <c:majorUnit val="1"/>
      </c:valAx>
      <c:valAx>
        <c:axId val="59424768"/>
        <c:scaling>
          <c:orientation val="minMax"/>
          <c:max val="10"/>
          <c:min val="0"/>
        </c:scaling>
        <c:axPos val="l"/>
        <c:majorGridlines/>
        <c:numFmt formatCode="General" sourceLinked="1"/>
        <c:tickLblPos val="nextTo"/>
        <c:crossAx val="59406208"/>
        <c:crosses val="autoZero"/>
        <c:crossBetween val="midCat"/>
        <c:majorUnit val="1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累積度数分布表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spPr>
            <a:solidFill>
              <a:srgbClr val="00B0F0"/>
            </a:solidFill>
            <a:ln>
              <a:noFill/>
            </a:ln>
          </c:spPr>
          <c:cat>
            <c:numRef>
              <c:f>ヒストグラム例1!$I$5:$I$14</c:f>
              <c:numCache>
                <c:formatCode>General</c:formatCode>
                <c:ptCount val="10"/>
                <c:pt idx="0">
                  <c:v>5</c:v>
                </c:pt>
                <c:pt idx="1">
                  <c:v>15</c:v>
                </c:pt>
                <c:pt idx="2">
                  <c:v>25</c:v>
                </c:pt>
                <c:pt idx="3">
                  <c:v>35</c:v>
                </c:pt>
                <c:pt idx="4">
                  <c:v>45</c:v>
                </c:pt>
                <c:pt idx="5">
                  <c:v>55</c:v>
                </c:pt>
                <c:pt idx="6">
                  <c:v>65</c:v>
                </c:pt>
                <c:pt idx="7">
                  <c:v>75</c:v>
                </c:pt>
                <c:pt idx="8">
                  <c:v>85</c:v>
                </c:pt>
                <c:pt idx="9">
                  <c:v>95</c:v>
                </c:pt>
              </c:numCache>
            </c:numRef>
          </c:cat>
          <c:val>
            <c:numRef>
              <c:f>ヒストグラム例1!$K$5:$K$14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9</c:v>
                </c:pt>
                <c:pt idx="7">
                  <c:v>14</c:v>
                </c:pt>
                <c:pt idx="8">
                  <c:v>18</c:v>
                </c:pt>
                <c:pt idx="9">
                  <c:v>20</c:v>
                </c:pt>
              </c:numCache>
            </c:numRef>
          </c:val>
        </c:ser>
        <c:gapWidth val="10"/>
        <c:overlap val="-25"/>
        <c:axId val="75664000"/>
        <c:axId val="75669888"/>
      </c:barChart>
      <c:catAx>
        <c:axId val="75664000"/>
        <c:scaling>
          <c:orientation val="minMax"/>
        </c:scaling>
        <c:axPos val="b"/>
        <c:numFmt formatCode="General" sourceLinked="1"/>
        <c:majorTickMark val="in"/>
        <c:tickLblPos val="nextTo"/>
        <c:spPr>
          <a:ln>
            <a:solidFill>
              <a:prstClr val="black"/>
            </a:solidFill>
          </a:ln>
        </c:spPr>
        <c:crossAx val="75669888"/>
        <c:crosses val="autoZero"/>
        <c:auto val="1"/>
        <c:lblAlgn val="ctr"/>
        <c:lblOffset val="100"/>
      </c:catAx>
      <c:valAx>
        <c:axId val="75669888"/>
        <c:scaling>
          <c:orientation val="minMax"/>
          <c:max val="20"/>
        </c:scaling>
        <c:axPos val="l"/>
        <c:majorGridlines/>
        <c:numFmt formatCode="General" sourceLinked="1"/>
        <c:majorTickMark val="none"/>
        <c:tickLblPos val="nextTo"/>
        <c:spPr>
          <a:noFill/>
          <a:ln>
            <a:solidFill>
              <a:prstClr val="black"/>
            </a:solidFill>
          </a:ln>
        </c:spPr>
        <c:crossAx val="75664000"/>
        <c:crosses val="autoZero"/>
        <c:crossBetween val="between"/>
        <c:majorUnit val="5"/>
      </c:valAx>
    </c:plotArea>
    <c:plotVisOnly val="1"/>
  </c:chart>
  <c:txPr>
    <a:bodyPr/>
    <a:lstStyle/>
    <a:p>
      <a:pPr>
        <a:defRPr sz="1000"/>
      </a:pPr>
      <a:endParaRPr lang="ja-JP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度数分布表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spPr>
            <a:solidFill>
              <a:srgbClr val="00B0F0"/>
            </a:solidFill>
            <a:ln>
              <a:noFill/>
            </a:ln>
          </c:spPr>
          <c:cat>
            <c:numRef>
              <c:f>'ヒストグラム 例2'!$I$5:$I$14</c:f>
              <c:numCache>
                <c:formatCode>General</c:formatCode>
                <c:ptCount val="10"/>
                <c:pt idx="0">
                  <c:v>142.5</c:v>
                </c:pt>
                <c:pt idx="1">
                  <c:v>147.5</c:v>
                </c:pt>
                <c:pt idx="2">
                  <c:v>152.5</c:v>
                </c:pt>
                <c:pt idx="3">
                  <c:v>157.5</c:v>
                </c:pt>
                <c:pt idx="4">
                  <c:v>162.5</c:v>
                </c:pt>
                <c:pt idx="5">
                  <c:v>167.5</c:v>
                </c:pt>
                <c:pt idx="6">
                  <c:v>172.5</c:v>
                </c:pt>
                <c:pt idx="7">
                  <c:v>177.5</c:v>
                </c:pt>
                <c:pt idx="8">
                  <c:v>182.5</c:v>
                </c:pt>
                <c:pt idx="9">
                  <c:v>187.5</c:v>
                </c:pt>
              </c:numCache>
            </c:numRef>
          </c:cat>
          <c:val>
            <c:numRef>
              <c:f>'ヒストグラム 例2'!$J$5:$J$14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gapWidth val="9"/>
        <c:overlap val="-25"/>
        <c:axId val="75684864"/>
        <c:axId val="75780864"/>
      </c:barChart>
      <c:catAx>
        <c:axId val="75684864"/>
        <c:scaling>
          <c:orientation val="minMax"/>
        </c:scaling>
        <c:axPos val="b"/>
        <c:numFmt formatCode="General" sourceLinked="1"/>
        <c:majorTickMark val="in"/>
        <c:tickLblPos val="nextTo"/>
        <c:spPr>
          <a:ln>
            <a:solidFill>
              <a:prstClr val="black"/>
            </a:solidFill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75780864"/>
        <c:crosses val="autoZero"/>
        <c:auto val="1"/>
        <c:lblAlgn val="ctr"/>
        <c:lblOffset val="100"/>
      </c:catAx>
      <c:valAx>
        <c:axId val="75780864"/>
        <c:scaling>
          <c:orientation val="minMax"/>
          <c:max val="10"/>
        </c:scaling>
        <c:axPos val="l"/>
        <c:majorGridlines/>
        <c:numFmt formatCode="General" sourceLinked="1"/>
        <c:majorTickMark val="none"/>
        <c:tickLblPos val="nextTo"/>
        <c:spPr>
          <a:noFill/>
          <a:ln>
            <a:solidFill>
              <a:prstClr val="black"/>
            </a:solidFill>
          </a:ln>
        </c:spPr>
        <c:crossAx val="75684864"/>
        <c:crosses val="autoZero"/>
        <c:crossBetween val="between"/>
        <c:majorUnit val="1"/>
      </c:valAx>
    </c:plotArea>
    <c:plotVisOnly val="1"/>
  </c:chart>
  <c:txPr>
    <a:bodyPr/>
    <a:lstStyle/>
    <a:p>
      <a:pPr>
        <a:defRPr sz="1000"/>
      </a:pPr>
      <a:endParaRPr lang="ja-JP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累積度数分布表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spPr>
            <a:solidFill>
              <a:srgbClr val="00B0F0"/>
            </a:solidFill>
            <a:ln>
              <a:noFill/>
            </a:ln>
          </c:spPr>
          <c:cat>
            <c:numRef>
              <c:f>'ヒストグラム 例2'!$I$5:$I$14</c:f>
              <c:numCache>
                <c:formatCode>General</c:formatCode>
                <c:ptCount val="10"/>
                <c:pt idx="0">
                  <c:v>142.5</c:v>
                </c:pt>
                <c:pt idx="1">
                  <c:v>147.5</c:v>
                </c:pt>
                <c:pt idx="2">
                  <c:v>152.5</c:v>
                </c:pt>
                <c:pt idx="3">
                  <c:v>157.5</c:v>
                </c:pt>
                <c:pt idx="4">
                  <c:v>162.5</c:v>
                </c:pt>
                <c:pt idx="5">
                  <c:v>167.5</c:v>
                </c:pt>
                <c:pt idx="6">
                  <c:v>172.5</c:v>
                </c:pt>
                <c:pt idx="7">
                  <c:v>177.5</c:v>
                </c:pt>
                <c:pt idx="8">
                  <c:v>182.5</c:v>
                </c:pt>
                <c:pt idx="9">
                  <c:v>187.5</c:v>
                </c:pt>
              </c:numCache>
            </c:numRef>
          </c:cat>
          <c:val>
            <c:numRef>
              <c:f>'ヒストグラム 例2'!$K$5:$K$14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11</c:v>
                </c:pt>
                <c:pt idx="6">
                  <c:v>17</c:v>
                </c:pt>
                <c:pt idx="7">
                  <c:v>19</c:v>
                </c:pt>
                <c:pt idx="8">
                  <c:v>20</c:v>
                </c:pt>
                <c:pt idx="9">
                  <c:v>20</c:v>
                </c:pt>
              </c:numCache>
            </c:numRef>
          </c:val>
        </c:ser>
        <c:gapWidth val="10"/>
        <c:overlap val="-25"/>
        <c:axId val="75834112"/>
        <c:axId val="75835648"/>
      </c:barChart>
      <c:catAx>
        <c:axId val="75834112"/>
        <c:scaling>
          <c:orientation val="minMax"/>
        </c:scaling>
        <c:axPos val="b"/>
        <c:numFmt formatCode="General" sourceLinked="1"/>
        <c:majorTickMark val="in"/>
        <c:tickLblPos val="nextTo"/>
        <c:spPr>
          <a:ln>
            <a:solidFill>
              <a:prstClr val="black"/>
            </a:solidFill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75835648"/>
        <c:crosses val="autoZero"/>
        <c:auto val="1"/>
        <c:lblAlgn val="ctr"/>
        <c:lblOffset val="100"/>
      </c:catAx>
      <c:valAx>
        <c:axId val="75835648"/>
        <c:scaling>
          <c:orientation val="minMax"/>
          <c:max val="20"/>
        </c:scaling>
        <c:axPos val="l"/>
        <c:majorGridlines/>
        <c:numFmt formatCode="General" sourceLinked="1"/>
        <c:majorTickMark val="none"/>
        <c:tickLblPos val="nextTo"/>
        <c:spPr>
          <a:noFill/>
          <a:ln>
            <a:solidFill>
              <a:prstClr val="black"/>
            </a:solidFill>
          </a:ln>
        </c:spPr>
        <c:crossAx val="75834112"/>
        <c:crosses val="autoZero"/>
        <c:crossBetween val="between"/>
        <c:majorUnit val="5"/>
      </c:valAx>
    </c:plotArea>
    <c:plotVisOnly val="1"/>
  </c:chart>
  <c:txPr>
    <a:bodyPr/>
    <a:lstStyle/>
    <a:p>
      <a:pPr>
        <a:defRPr sz="100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1"/>
          <c:order val="0"/>
          <c:spPr>
            <a:solidFill>
              <a:srgbClr val="00B0F0"/>
            </a:solidFill>
          </c:spPr>
          <c:val>
            <c:numRef>
              <c:f>'分散（定義式）'!$J$5:$J$24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5"/>
        <c:axId val="75984896"/>
        <c:axId val="75986432"/>
      </c:barChart>
      <c:catAx>
        <c:axId val="75984896"/>
        <c:scaling>
          <c:orientation val="minMax"/>
        </c:scaling>
        <c:axPos val="b"/>
        <c:tickLblPos val="nextTo"/>
        <c:crossAx val="75986432"/>
        <c:crosses val="autoZero"/>
        <c:auto val="1"/>
        <c:lblAlgn val="ctr"/>
        <c:lblOffset val="100"/>
      </c:catAx>
      <c:valAx>
        <c:axId val="75986432"/>
        <c:scaling>
          <c:orientation val="minMax"/>
          <c:max val="3"/>
          <c:min val="0"/>
        </c:scaling>
        <c:axPos val="l"/>
        <c:majorGridlines/>
        <c:numFmt formatCode="General" sourceLinked="1"/>
        <c:tickLblPos val="nextTo"/>
        <c:spPr>
          <a:noFill/>
        </c:spPr>
        <c:crossAx val="75984896"/>
        <c:crosses val="autoZero"/>
        <c:crossBetween val="between"/>
        <c:majorUnit val="1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1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cat>
            <c:numRef>
              <c:f>'分散（度数分布）例1'!$E$8:$E$12</c:f>
              <c:numCache>
                <c:formatCode>General</c:formatCode>
                <c:ptCount val="5"/>
                <c:pt idx="0">
                  <c:v>145</c:v>
                </c:pt>
                <c:pt idx="1">
                  <c:v>155</c:v>
                </c:pt>
                <c:pt idx="2">
                  <c:v>165</c:v>
                </c:pt>
                <c:pt idx="3">
                  <c:v>175</c:v>
                </c:pt>
                <c:pt idx="4">
                  <c:v>185</c:v>
                </c:pt>
              </c:numCache>
            </c:numRef>
          </c:cat>
          <c:val>
            <c:numRef>
              <c:f>'分散（度数分布）例1'!$F$8:$F$12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gapWidth val="12"/>
        <c:axId val="76071680"/>
        <c:axId val="76073216"/>
      </c:barChart>
      <c:catAx>
        <c:axId val="76071680"/>
        <c:scaling>
          <c:orientation val="minMax"/>
        </c:scaling>
        <c:axPos val="b"/>
        <c:numFmt formatCode="General" sourceLinked="1"/>
        <c:tickLblPos val="nextTo"/>
        <c:crossAx val="76073216"/>
        <c:crosses val="autoZero"/>
        <c:auto val="1"/>
        <c:lblAlgn val="ctr"/>
        <c:lblOffset val="100"/>
      </c:catAx>
      <c:valAx>
        <c:axId val="76073216"/>
        <c:scaling>
          <c:orientation val="minMax"/>
          <c:max val="10"/>
          <c:min val="0"/>
        </c:scaling>
        <c:axPos val="l"/>
        <c:majorGridlines/>
        <c:numFmt formatCode="General" sourceLinked="1"/>
        <c:tickLblPos val="nextTo"/>
        <c:crossAx val="76071680"/>
        <c:crosses val="autoZero"/>
        <c:crossBetween val="between"/>
        <c:majorUnit val="2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1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cat>
            <c:numRef>
              <c:f>'分散（度数分布）例2'!$E$8:$E$12</c:f>
              <c:numCache>
                <c:formatCode>General</c:formatCode>
                <c:ptCount val="5"/>
                <c:pt idx="0">
                  <c:v>45</c:v>
                </c:pt>
                <c:pt idx="1">
                  <c:v>55</c:v>
                </c:pt>
                <c:pt idx="2">
                  <c:v>65</c:v>
                </c:pt>
                <c:pt idx="3">
                  <c:v>75</c:v>
                </c:pt>
                <c:pt idx="4">
                  <c:v>85</c:v>
                </c:pt>
              </c:numCache>
            </c:numRef>
          </c:cat>
          <c:val>
            <c:numRef>
              <c:f>'分散（度数分布）例2'!$F$8:$F$12</c:f>
              <c:numCache>
                <c:formatCode>General</c:formatCode>
                <c:ptCount val="5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</c:ser>
        <c:gapWidth val="12"/>
        <c:axId val="76158464"/>
        <c:axId val="76160000"/>
      </c:barChart>
      <c:catAx>
        <c:axId val="76158464"/>
        <c:scaling>
          <c:orientation val="minMax"/>
        </c:scaling>
        <c:axPos val="b"/>
        <c:numFmt formatCode="General" sourceLinked="1"/>
        <c:tickLblPos val="nextTo"/>
        <c:crossAx val="76160000"/>
        <c:crosses val="autoZero"/>
        <c:auto val="1"/>
        <c:lblAlgn val="ctr"/>
        <c:lblOffset val="100"/>
      </c:catAx>
      <c:valAx>
        <c:axId val="76160000"/>
        <c:scaling>
          <c:orientation val="minMax"/>
          <c:max val="10"/>
          <c:min val="0"/>
        </c:scaling>
        <c:axPos val="l"/>
        <c:majorGridlines/>
        <c:numFmt formatCode="General" sourceLinked="1"/>
        <c:tickLblPos val="nextTo"/>
        <c:crossAx val="76158464"/>
        <c:crosses val="autoZero"/>
        <c:crossBetween val="between"/>
        <c:majorUnit val="2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scatterChart>
        <c:scatterStyle val="lineMarker"/>
        <c:ser>
          <c:idx val="1"/>
          <c:order val="1"/>
          <c:tx>
            <c:strRef>
              <c:f>相関係数・例1_1!$F$6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xVal>
            <c:numRef>
              <c:f>相関係数・例1_1!$C$8:$C$12</c:f>
              <c:numCache>
                <c:formatCode>General</c:formatCode>
                <c:ptCount val="5"/>
                <c:pt idx="0">
                  <c:v>37</c:v>
                </c:pt>
                <c:pt idx="1">
                  <c:v>27</c:v>
                </c:pt>
                <c:pt idx="2">
                  <c:v>51</c:v>
                </c:pt>
                <c:pt idx="3">
                  <c:v>44</c:v>
                </c:pt>
                <c:pt idx="4">
                  <c:v>21</c:v>
                </c:pt>
              </c:numCache>
            </c:numRef>
          </c:xVal>
          <c:yVal>
            <c:numRef>
              <c:f>相関係数・例1_1!$F$8:$F$12</c:f>
              <c:numCache>
                <c:formatCode>General</c:formatCode>
                <c:ptCount val="5"/>
                <c:pt idx="0">
                  <c:v>56</c:v>
                </c:pt>
                <c:pt idx="1">
                  <c:v>53</c:v>
                </c:pt>
                <c:pt idx="2">
                  <c:v>68</c:v>
                </c:pt>
                <c:pt idx="3">
                  <c:v>72</c:v>
                </c:pt>
                <c:pt idx="4">
                  <c:v>51</c:v>
                </c:pt>
              </c:numCache>
            </c:numRef>
          </c:yVal>
        </c:ser>
        <c:ser>
          <c:idx val="0"/>
          <c:order val="0"/>
          <c:tx>
            <c:strRef>
              <c:f>相関係数・例1_1!$F$6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相関係数・例1_1!$C$8:$C$12</c:f>
              <c:numCache>
                <c:formatCode>General</c:formatCode>
                <c:ptCount val="5"/>
                <c:pt idx="0">
                  <c:v>37</c:v>
                </c:pt>
                <c:pt idx="1">
                  <c:v>27</c:v>
                </c:pt>
                <c:pt idx="2">
                  <c:v>51</c:v>
                </c:pt>
                <c:pt idx="3">
                  <c:v>44</c:v>
                </c:pt>
                <c:pt idx="4">
                  <c:v>21</c:v>
                </c:pt>
              </c:numCache>
            </c:numRef>
          </c:xVal>
          <c:yVal>
            <c:numRef>
              <c:f>相関係数・例1_1!$F$8:$F$12</c:f>
              <c:numCache>
                <c:formatCode>General</c:formatCode>
                <c:ptCount val="5"/>
                <c:pt idx="0">
                  <c:v>56</c:v>
                </c:pt>
                <c:pt idx="1">
                  <c:v>53</c:v>
                </c:pt>
                <c:pt idx="2">
                  <c:v>68</c:v>
                </c:pt>
                <c:pt idx="3">
                  <c:v>72</c:v>
                </c:pt>
                <c:pt idx="4">
                  <c:v>51</c:v>
                </c:pt>
              </c:numCache>
            </c:numRef>
          </c:yVal>
        </c:ser>
        <c:axId val="76237440"/>
        <c:axId val="76256000"/>
      </c:scatterChart>
      <c:valAx>
        <c:axId val="76237440"/>
        <c:scaling>
          <c:orientation val="minMax"/>
          <c:max val="100"/>
          <c:min val="0"/>
        </c:scaling>
        <c:axPos val="b"/>
        <c:majorGridlines/>
        <c:numFmt formatCode="General" sourceLinked="1"/>
        <c:tickLblPos val="nextTo"/>
        <c:crossAx val="76256000"/>
        <c:crosses val="autoZero"/>
        <c:crossBetween val="midCat"/>
        <c:majorUnit val="20"/>
      </c:valAx>
      <c:valAx>
        <c:axId val="76256000"/>
        <c:scaling>
          <c:orientation val="minMax"/>
          <c:max val="100"/>
          <c:min val="0"/>
        </c:scaling>
        <c:axPos val="l"/>
        <c:majorGridlines/>
        <c:numFmt formatCode="General" sourceLinked="1"/>
        <c:tickLblPos val="nextTo"/>
        <c:crossAx val="76237440"/>
        <c:crosses val="autoZero"/>
        <c:crossBetween val="midCat"/>
        <c:majorUnit val="20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相関係数・例1_2!$F$6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相関係数・例1_2!$C$8:$C$12</c:f>
              <c:numCache>
                <c:formatCode>General</c:formatCode>
                <c:ptCount val="5"/>
                <c:pt idx="0">
                  <c:v>37</c:v>
                </c:pt>
                <c:pt idx="1">
                  <c:v>27</c:v>
                </c:pt>
                <c:pt idx="2">
                  <c:v>71</c:v>
                </c:pt>
                <c:pt idx="3">
                  <c:v>44</c:v>
                </c:pt>
                <c:pt idx="4">
                  <c:v>26</c:v>
                </c:pt>
              </c:numCache>
            </c:numRef>
          </c:xVal>
          <c:yVal>
            <c:numRef>
              <c:f>相関係数・例1_2!$F$8:$F$12</c:f>
              <c:numCache>
                <c:formatCode>General</c:formatCode>
                <c:ptCount val="5"/>
                <c:pt idx="0">
                  <c:v>51</c:v>
                </c:pt>
                <c:pt idx="1">
                  <c:v>58</c:v>
                </c:pt>
                <c:pt idx="2">
                  <c:v>68</c:v>
                </c:pt>
                <c:pt idx="3">
                  <c:v>72</c:v>
                </c:pt>
                <c:pt idx="4">
                  <c:v>51</c:v>
                </c:pt>
              </c:numCache>
            </c:numRef>
          </c:yVal>
        </c:ser>
        <c:axId val="76709248"/>
        <c:axId val="76723712"/>
      </c:scatterChart>
      <c:valAx>
        <c:axId val="76709248"/>
        <c:scaling>
          <c:orientation val="minMax"/>
          <c:max val="100"/>
          <c:min val="0"/>
        </c:scaling>
        <c:axPos val="b"/>
        <c:majorGridlines/>
        <c:numFmt formatCode="General" sourceLinked="1"/>
        <c:tickLblPos val="nextTo"/>
        <c:crossAx val="76723712"/>
        <c:crosses val="autoZero"/>
        <c:crossBetween val="midCat"/>
        <c:majorUnit val="20"/>
      </c:valAx>
      <c:valAx>
        <c:axId val="76723712"/>
        <c:scaling>
          <c:orientation val="minMax"/>
          <c:max val="100"/>
          <c:min val="0"/>
        </c:scaling>
        <c:axPos val="l"/>
        <c:majorGridlines/>
        <c:numFmt formatCode="General" sourceLinked="1"/>
        <c:tickLblPos val="nextTo"/>
        <c:crossAx val="76709248"/>
        <c:crosses val="autoZero"/>
        <c:crossBetween val="midCat"/>
        <c:majorUnit val="20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16</xdr:row>
      <xdr:rowOff>76200</xdr:rowOff>
    </xdr:from>
    <xdr:to>
      <xdr:col>11</xdr:col>
      <xdr:colOff>676275</xdr:colOff>
      <xdr:row>30</xdr:row>
      <xdr:rowOff>161925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28575</xdr:colOff>
      <xdr:row>16</xdr:row>
      <xdr:rowOff>133350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8943975" y="287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12</xdr:col>
      <xdr:colOff>47625</xdr:colOff>
      <xdr:row>16</xdr:row>
      <xdr:rowOff>85725</xdr:rowOff>
    </xdr:from>
    <xdr:to>
      <xdr:col>17</xdr:col>
      <xdr:colOff>542925</xdr:colOff>
      <xdr:row>30</xdr:row>
      <xdr:rowOff>142876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2</xdr:row>
      <xdr:rowOff>38099</xdr:rowOff>
    </xdr:from>
    <xdr:to>
      <xdr:col>16</xdr:col>
      <xdr:colOff>657225</xdr:colOff>
      <xdr:row>23</xdr:row>
      <xdr:rowOff>47624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2</xdr:row>
      <xdr:rowOff>38099</xdr:rowOff>
    </xdr:from>
    <xdr:to>
      <xdr:col>16</xdr:col>
      <xdr:colOff>657225</xdr:colOff>
      <xdr:row>23</xdr:row>
      <xdr:rowOff>47624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2</xdr:row>
      <xdr:rowOff>38099</xdr:rowOff>
    </xdr:from>
    <xdr:to>
      <xdr:col>16</xdr:col>
      <xdr:colOff>657225</xdr:colOff>
      <xdr:row>23</xdr:row>
      <xdr:rowOff>47624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2</xdr:row>
      <xdr:rowOff>38099</xdr:rowOff>
    </xdr:from>
    <xdr:to>
      <xdr:col>16</xdr:col>
      <xdr:colOff>657225</xdr:colOff>
      <xdr:row>23</xdr:row>
      <xdr:rowOff>47624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5</xdr:row>
      <xdr:rowOff>28574</xdr:rowOff>
    </xdr:from>
    <xdr:to>
      <xdr:col>14</xdr:col>
      <xdr:colOff>200025</xdr:colOff>
      <xdr:row>21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0.67708</cdr:x>
      <cdr:y>0.01736</cdr:y>
    </cdr:from>
    <cdr:to>
      <cdr:x>0.89792</cdr:x>
      <cdr:y>0.19792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5625" y="47626"/>
          <a:ext cx="10096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0.67708</cdr:x>
      <cdr:y>0.01736</cdr:y>
    </cdr:from>
    <cdr:to>
      <cdr:x>0.89792</cdr:x>
      <cdr:y>0.19792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095625" y="47626"/>
          <a:ext cx="10096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0.67708</cdr:x>
      <cdr:y>0.01736</cdr:y>
    </cdr:from>
    <cdr:to>
      <cdr:x>0.89792</cdr:x>
      <cdr:y>0.19792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5625" y="47626"/>
          <a:ext cx="10096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0.67708</cdr:x>
      <cdr:y>0.01736</cdr:y>
    </cdr:from>
    <cdr:to>
      <cdr:x>0.89792</cdr:x>
      <cdr:y>0.19792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095625" y="47626"/>
          <a:ext cx="10096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16</xdr:row>
      <xdr:rowOff>19051</xdr:rowOff>
    </xdr:from>
    <xdr:to>
      <xdr:col>12</xdr:col>
      <xdr:colOff>19050</xdr:colOff>
      <xdr:row>30</xdr:row>
      <xdr:rowOff>95251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28575</xdr:colOff>
      <xdr:row>16</xdr:row>
      <xdr:rowOff>133350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824865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12</xdr:col>
      <xdr:colOff>47625</xdr:colOff>
      <xdr:row>16</xdr:row>
      <xdr:rowOff>19050</xdr:rowOff>
    </xdr:from>
    <xdr:to>
      <xdr:col>17</xdr:col>
      <xdr:colOff>590550</xdr:colOff>
      <xdr:row>30</xdr:row>
      <xdr:rowOff>85726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0.67708</cdr:x>
      <cdr:y>0.01736</cdr:y>
    </cdr:from>
    <cdr:to>
      <cdr:x>0.89792</cdr:x>
      <cdr:y>0.19792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5625" y="47626"/>
          <a:ext cx="10096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0.67708</cdr:x>
      <cdr:y>0.01736</cdr:y>
    </cdr:from>
    <cdr:to>
      <cdr:x>0.89792</cdr:x>
      <cdr:y>0.19792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095625" y="47626"/>
          <a:ext cx="10096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0.67708</cdr:x>
      <cdr:y>0.01736</cdr:y>
    </cdr:from>
    <cdr:to>
      <cdr:x>0.89792</cdr:x>
      <cdr:y>0.19792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5625" y="47626"/>
          <a:ext cx="10096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0.67708</cdr:x>
      <cdr:y>0.01736</cdr:y>
    </cdr:from>
    <cdr:to>
      <cdr:x>0.89792</cdr:x>
      <cdr:y>0.19792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095625" y="47626"/>
          <a:ext cx="10096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3</xdr:row>
      <xdr:rowOff>28576</xdr:rowOff>
    </xdr:from>
    <xdr:to>
      <xdr:col>16</xdr:col>
      <xdr:colOff>200025</xdr:colOff>
      <xdr:row>18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152401</xdr:rowOff>
    </xdr:from>
    <xdr:to>
      <xdr:col>6</xdr:col>
      <xdr:colOff>419100</xdr:colOff>
      <xdr:row>28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152401</xdr:rowOff>
    </xdr:from>
    <xdr:to>
      <xdr:col>6</xdr:col>
      <xdr:colOff>419100</xdr:colOff>
      <xdr:row>28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G14" sqref="G14 F15"/>
    </sheetView>
  </sheetViews>
  <sheetFormatPr defaultRowHeight="13.5"/>
  <cols>
    <col min="1" max="16384" width="9" style="36"/>
  </cols>
  <sheetData>
    <row r="1" spans="1:7">
      <c r="A1" s="35" t="s">
        <v>1</v>
      </c>
    </row>
    <row r="3" spans="1:7" ht="14.25" thickBot="1">
      <c r="A3" s="36" t="s">
        <v>8</v>
      </c>
      <c r="B3" s="37" t="s">
        <v>2</v>
      </c>
      <c r="C3" s="38" t="s">
        <v>4</v>
      </c>
      <c r="E3" s="36" t="s">
        <v>9</v>
      </c>
      <c r="F3" s="37" t="s">
        <v>2</v>
      </c>
      <c r="G3" s="38" t="s">
        <v>4</v>
      </c>
    </row>
    <row r="4" spans="1:7" ht="14.25" thickTop="1">
      <c r="B4" s="9">
        <v>72</v>
      </c>
      <c r="C4" s="40">
        <f t="shared" ref="C4:C13" si="0">IF(B4=0,0,B4-C$18)</f>
        <v>2</v>
      </c>
      <c r="F4" s="9">
        <v>183.2</v>
      </c>
      <c r="G4" s="40">
        <f>IF(F4=0,0,F4-G$18)</f>
        <v>13.199999999999989</v>
      </c>
    </row>
    <row r="5" spans="1:7">
      <c r="B5" s="10">
        <v>81</v>
      </c>
      <c r="C5" s="40">
        <f t="shared" si="0"/>
        <v>11</v>
      </c>
      <c r="F5" s="10">
        <v>175.6</v>
      </c>
      <c r="G5" s="40">
        <f t="shared" ref="G5:G13" si="1">IF(F5=0,0,F5-G$18)</f>
        <v>5.5999999999999943</v>
      </c>
    </row>
    <row r="6" spans="1:7">
      <c r="B6" s="10">
        <v>66</v>
      </c>
      <c r="C6" s="40">
        <f t="shared" si="0"/>
        <v>-4</v>
      </c>
      <c r="F6" s="10">
        <v>172.8</v>
      </c>
      <c r="G6" s="40">
        <f t="shared" si="1"/>
        <v>2.8000000000000114</v>
      </c>
    </row>
    <row r="7" spans="1:7">
      <c r="B7" s="10">
        <v>73</v>
      </c>
      <c r="C7" s="40">
        <f t="shared" si="0"/>
        <v>3</v>
      </c>
      <c r="F7" s="10">
        <v>169.6</v>
      </c>
      <c r="G7" s="40">
        <f t="shared" si="1"/>
        <v>-0.40000000000000568</v>
      </c>
    </row>
    <row r="8" spans="1:7">
      <c r="B8" s="10">
        <v>83</v>
      </c>
      <c r="C8" s="40">
        <f t="shared" si="0"/>
        <v>13</v>
      </c>
      <c r="F8" s="10">
        <v>171.5</v>
      </c>
      <c r="G8" s="40">
        <f t="shared" si="1"/>
        <v>1.5</v>
      </c>
    </row>
    <row r="9" spans="1:7">
      <c r="B9" s="10">
        <v>91</v>
      </c>
      <c r="C9" s="40">
        <f t="shared" si="0"/>
        <v>21</v>
      </c>
      <c r="F9" s="10">
        <v>166.3</v>
      </c>
      <c r="G9" s="40">
        <f t="shared" si="1"/>
        <v>-3.6999999999999886</v>
      </c>
    </row>
    <row r="10" spans="1:7">
      <c r="B10" s="10">
        <v>65</v>
      </c>
      <c r="C10" s="40">
        <f t="shared" si="0"/>
        <v>-5</v>
      </c>
      <c r="F10" s="10"/>
      <c r="G10" s="40">
        <f t="shared" si="1"/>
        <v>0</v>
      </c>
    </row>
    <row r="11" spans="1:7">
      <c r="B11" s="10">
        <v>83</v>
      </c>
      <c r="C11" s="40">
        <f t="shared" si="0"/>
        <v>13</v>
      </c>
      <c r="F11" s="10"/>
      <c r="G11" s="40">
        <f t="shared" si="1"/>
        <v>0</v>
      </c>
    </row>
    <row r="12" spans="1:7">
      <c r="B12" s="10">
        <v>90</v>
      </c>
      <c r="C12" s="40">
        <f t="shared" si="0"/>
        <v>20</v>
      </c>
      <c r="F12" s="10"/>
      <c r="G12" s="40">
        <f t="shared" si="1"/>
        <v>0</v>
      </c>
    </row>
    <row r="13" spans="1:7" ht="14.25" thickBot="1">
      <c r="B13" s="11">
        <v>69</v>
      </c>
      <c r="C13" s="40">
        <f t="shared" si="0"/>
        <v>-1</v>
      </c>
      <c r="F13" s="11"/>
      <c r="G13" s="40">
        <f t="shared" si="1"/>
        <v>0</v>
      </c>
    </row>
    <row r="14" spans="1:7" ht="14.25" thickTop="1">
      <c r="A14" s="43" t="s">
        <v>5</v>
      </c>
      <c r="B14" s="43">
        <f>SUM(B4:B13)</f>
        <v>773</v>
      </c>
      <c r="C14" s="43">
        <f>SUM(C4:C13)</f>
        <v>73</v>
      </c>
      <c r="E14" s="43" t="s">
        <v>5</v>
      </c>
      <c r="F14" s="43">
        <f>SUM(F4:F13)</f>
        <v>1039</v>
      </c>
      <c r="G14" s="43">
        <f>SUM(G4:G13)</f>
        <v>19</v>
      </c>
    </row>
    <row r="15" spans="1:7">
      <c r="A15" s="40" t="s">
        <v>7</v>
      </c>
      <c r="B15" s="40">
        <f>COUNT(B4:B13)</f>
        <v>10</v>
      </c>
      <c r="C15" s="44"/>
      <c r="E15" s="40" t="s">
        <v>7</v>
      </c>
      <c r="F15" s="40">
        <f>COUNT(F4:F13)</f>
        <v>6</v>
      </c>
      <c r="G15" s="44"/>
    </row>
    <row r="16" spans="1:7">
      <c r="A16" s="45" t="s">
        <v>6</v>
      </c>
      <c r="B16" s="46">
        <f>IF(B$15=0,0,B14/B$15)</f>
        <v>77.3</v>
      </c>
      <c r="C16" s="46">
        <f>IF(B$15=0,0,C14/B$15)</f>
        <v>7.3</v>
      </c>
      <c r="E16" s="45" t="s">
        <v>6</v>
      </c>
      <c r="F16" s="46">
        <f>IF(F$15=0,0,F14/F$15)</f>
        <v>173.16666666666666</v>
      </c>
      <c r="G16" s="46">
        <f>IF(F$15=0,0,G14/F$15)</f>
        <v>3.1666666666666665</v>
      </c>
    </row>
    <row r="18" spans="2:7">
      <c r="B18" s="45" t="s">
        <v>3</v>
      </c>
      <c r="C18" s="12">
        <v>70</v>
      </c>
      <c r="F18" s="45" t="s">
        <v>3</v>
      </c>
      <c r="G18" s="12">
        <v>170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4:J15"/>
  <sheetViews>
    <sheetView topLeftCell="A3" workbookViewId="0">
      <selection activeCell="J25" sqref="J25"/>
    </sheetView>
  </sheetViews>
  <sheetFormatPr defaultRowHeight="13.5"/>
  <sheetData>
    <row r="4" spans="1:10">
      <c r="A4" s="7" t="s">
        <v>58</v>
      </c>
    </row>
    <row r="6" spans="1:10">
      <c r="C6" s="2" t="s">
        <v>36</v>
      </c>
      <c r="D6" s="2" t="s">
        <v>45</v>
      </c>
      <c r="E6" s="2" t="s">
        <v>45</v>
      </c>
      <c r="F6" s="2" t="s">
        <v>44</v>
      </c>
      <c r="G6" s="2" t="s">
        <v>46</v>
      </c>
      <c r="H6" s="2" t="s">
        <v>46</v>
      </c>
      <c r="I6" s="2" t="s">
        <v>48</v>
      </c>
    </row>
    <row r="7" spans="1:10" ht="14.25" thickBot="1">
      <c r="C7" s="22"/>
      <c r="D7" s="22"/>
      <c r="E7" s="22" t="s">
        <v>47</v>
      </c>
      <c r="F7" s="22"/>
      <c r="G7" s="22"/>
      <c r="H7" s="22" t="s">
        <v>47</v>
      </c>
      <c r="I7" s="22"/>
    </row>
    <row r="8" spans="1:10" ht="14.25" thickTop="1">
      <c r="C8" s="74">
        <v>37</v>
      </c>
      <c r="D8" s="3">
        <f>C8-$C$14</f>
        <v>-5</v>
      </c>
      <c r="E8" s="3">
        <f>D8^2</f>
        <v>25</v>
      </c>
      <c r="F8" s="74">
        <v>56</v>
      </c>
      <c r="G8" s="3">
        <f>F8-$F$14</f>
        <v>-4</v>
      </c>
      <c r="H8" s="3">
        <f>G8^2</f>
        <v>16</v>
      </c>
      <c r="I8" s="3">
        <f>D8*G8</f>
        <v>20</v>
      </c>
    </row>
    <row r="9" spans="1:10">
      <c r="C9" s="10">
        <v>32</v>
      </c>
      <c r="D9" s="1">
        <f t="shared" ref="D9:D12" si="0">C9-$C$14</f>
        <v>-10</v>
      </c>
      <c r="E9" s="1">
        <f t="shared" ref="E9:E12" si="1">D9^2</f>
        <v>100</v>
      </c>
      <c r="F9" s="10">
        <v>82</v>
      </c>
      <c r="G9" s="1">
        <f t="shared" ref="G9:G12" si="2">F9-$F$14</f>
        <v>22</v>
      </c>
      <c r="H9" s="1">
        <f t="shared" ref="H9:H12" si="3">G9^2</f>
        <v>484</v>
      </c>
      <c r="I9" s="1">
        <f t="shared" ref="I9:I12" si="4">D9*G9</f>
        <v>-220</v>
      </c>
    </row>
    <row r="10" spans="1:10">
      <c r="C10" s="10">
        <v>51</v>
      </c>
      <c r="D10" s="1">
        <f t="shared" si="0"/>
        <v>9</v>
      </c>
      <c r="E10" s="1">
        <f t="shared" si="1"/>
        <v>81</v>
      </c>
      <c r="F10" s="10">
        <v>39</v>
      </c>
      <c r="G10" s="1">
        <f t="shared" si="2"/>
        <v>-21</v>
      </c>
      <c r="H10" s="1">
        <f t="shared" si="3"/>
        <v>441</v>
      </c>
      <c r="I10" s="1">
        <f t="shared" si="4"/>
        <v>-189</v>
      </c>
    </row>
    <row r="11" spans="1:10">
      <c r="C11" s="10">
        <v>39</v>
      </c>
      <c r="D11" s="1">
        <f t="shared" si="0"/>
        <v>-3</v>
      </c>
      <c r="E11" s="1">
        <f t="shared" si="1"/>
        <v>9</v>
      </c>
      <c r="F11" s="10">
        <v>72</v>
      </c>
      <c r="G11" s="1">
        <f t="shared" si="2"/>
        <v>12</v>
      </c>
      <c r="H11" s="1">
        <f t="shared" si="3"/>
        <v>144</v>
      </c>
      <c r="I11" s="1">
        <f t="shared" si="4"/>
        <v>-36</v>
      </c>
    </row>
    <row r="12" spans="1:10" ht="14.25" thickBot="1">
      <c r="C12" s="11">
        <v>51</v>
      </c>
      <c r="D12" s="2">
        <f t="shared" si="0"/>
        <v>9</v>
      </c>
      <c r="E12" s="2">
        <f t="shared" si="1"/>
        <v>81</v>
      </c>
      <c r="F12" s="11">
        <v>51</v>
      </c>
      <c r="G12" s="2">
        <f t="shared" si="2"/>
        <v>-9</v>
      </c>
      <c r="H12" s="2">
        <f t="shared" si="3"/>
        <v>81</v>
      </c>
      <c r="I12" s="2">
        <f t="shared" si="4"/>
        <v>-81</v>
      </c>
    </row>
    <row r="13" spans="1:10" ht="14.25" thickTop="1">
      <c r="B13" s="3" t="s">
        <v>5</v>
      </c>
      <c r="C13" s="3">
        <f>SUM(C8:C12)</f>
        <v>210</v>
      </c>
      <c r="D13" s="33"/>
      <c r="E13" s="3">
        <f>SUM(E8:E12)</f>
        <v>296</v>
      </c>
      <c r="F13" s="17">
        <f>SUM(F8:F12)</f>
        <v>300</v>
      </c>
      <c r="G13" s="15"/>
      <c r="H13" s="3">
        <f>SUM(H8:H12)</f>
        <v>1166</v>
      </c>
      <c r="I13" s="3">
        <f>SUM(I8:I12)</f>
        <v>-506</v>
      </c>
    </row>
    <row r="14" spans="1:10">
      <c r="B14" s="1" t="s">
        <v>6</v>
      </c>
      <c r="C14" s="1">
        <f>C13/5</f>
        <v>42</v>
      </c>
      <c r="D14" s="6" t="s">
        <v>49</v>
      </c>
      <c r="E14" s="8">
        <f>E13/5</f>
        <v>59.2</v>
      </c>
      <c r="F14" s="6">
        <f>F13/5</f>
        <v>60</v>
      </c>
      <c r="G14" s="1" t="s">
        <v>50</v>
      </c>
      <c r="H14" s="8">
        <f>H13/5</f>
        <v>233.2</v>
      </c>
      <c r="I14" s="34">
        <f>I13/5</f>
        <v>-101.2</v>
      </c>
      <c r="J14" s="1" t="s">
        <v>51</v>
      </c>
    </row>
    <row r="15" spans="1:10">
      <c r="D15" s="1" t="s">
        <v>53</v>
      </c>
      <c r="E15" s="18">
        <f>SQRT(E14)</f>
        <v>7.6941536246685382</v>
      </c>
      <c r="G15" s="1" t="s">
        <v>54</v>
      </c>
      <c r="H15" s="18">
        <f>SQRT(H14)</f>
        <v>15.270887335056859</v>
      </c>
      <c r="I15" s="32">
        <f>I14/(E15*H15)</f>
        <v>-0.86130186200964121</v>
      </c>
      <c r="J15" s="1" t="s">
        <v>52</v>
      </c>
    </row>
  </sheetData>
  <sheetProtection sheet="1" objects="1" scenarios="1"/>
  <phoneticPr fontId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4:J15"/>
  <sheetViews>
    <sheetView topLeftCell="A3" workbookViewId="0">
      <selection activeCell="J27" sqref="J27"/>
    </sheetView>
  </sheetViews>
  <sheetFormatPr defaultRowHeight="13.5"/>
  <sheetData>
    <row r="4" spans="1:10">
      <c r="A4" s="7" t="s">
        <v>55</v>
      </c>
    </row>
    <row r="6" spans="1:10">
      <c r="C6" s="2" t="s">
        <v>36</v>
      </c>
      <c r="D6" s="2" t="s">
        <v>45</v>
      </c>
      <c r="E6" s="2" t="s">
        <v>45</v>
      </c>
      <c r="F6" s="2" t="s">
        <v>44</v>
      </c>
      <c r="G6" s="2" t="s">
        <v>46</v>
      </c>
      <c r="H6" s="2" t="s">
        <v>46</v>
      </c>
      <c r="I6" s="2" t="s">
        <v>48</v>
      </c>
    </row>
    <row r="7" spans="1:10" ht="14.25" thickBot="1">
      <c r="C7" s="22"/>
      <c r="D7" s="22"/>
      <c r="E7" s="22" t="s">
        <v>47</v>
      </c>
      <c r="F7" s="22"/>
      <c r="G7" s="22"/>
      <c r="H7" s="22" t="s">
        <v>47</v>
      </c>
      <c r="I7" s="22"/>
    </row>
    <row r="8" spans="1:10" ht="14.25" thickTop="1">
      <c r="C8" s="74">
        <v>37</v>
      </c>
      <c r="D8" s="3">
        <f>C8-$C$14</f>
        <v>0</v>
      </c>
      <c r="E8" s="3">
        <f>D8^2</f>
        <v>0</v>
      </c>
      <c r="F8" s="74">
        <v>56</v>
      </c>
      <c r="G8" s="3">
        <f>F8-$F$14</f>
        <v>-4</v>
      </c>
      <c r="H8" s="3">
        <f>G8^2</f>
        <v>16</v>
      </c>
      <c r="I8" s="3">
        <f>D8*G8</f>
        <v>0</v>
      </c>
    </row>
    <row r="9" spans="1:10">
      <c r="C9" s="10">
        <v>27</v>
      </c>
      <c r="D9" s="1">
        <f t="shared" ref="D9:D12" si="0">C9-$C$14</f>
        <v>-10</v>
      </c>
      <c r="E9" s="1">
        <f t="shared" ref="E9:E12" si="1">D9^2</f>
        <v>100</v>
      </c>
      <c r="F9" s="10">
        <v>82</v>
      </c>
      <c r="G9" s="1">
        <f t="shared" ref="G9:G12" si="2">F9-$F$14</f>
        <v>22</v>
      </c>
      <c r="H9" s="1">
        <f t="shared" ref="H9:H12" si="3">G9^2</f>
        <v>484</v>
      </c>
      <c r="I9" s="1">
        <f t="shared" ref="I9:I12" si="4">D9*G9</f>
        <v>-220</v>
      </c>
    </row>
    <row r="10" spans="1:10">
      <c r="C10" s="10">
        <v>51</v>
      </c>
      <c r="D10" s="1">
        <f t="shared" si="0"/>
        <v>14</v>
      </c>
      <c r="E10" s="1">
        <f t="shared" si="1"/>
        <v>196</v>
      </c>
      <c r="F10" s="10">
        <v>39</v>
      </c>
      <c r="G10" s="1">
        <f t="shared" si="2"/>
        <v>-21</v>
      </c>
      <c r="H10" s="1">
        <f t="shared" si="3"/>
        <v>441</v>
      </c>
      <c r="I10" s="1">
        <f t="shared" si="4"/>
        <v>-294</v>
      </c>
    </row>
    <row r="11" spans="1:10">
      <c r="C11" s="10">
        <v>44</v>
      </c>
      <c r="D11" s="1">
        <f t="shared" si="0"/>
        <v>7</v>
      </c>
      <c r="E11" s="1">
        <f t="shared" si="1"/>
        <v>49</v>
      </c>
      <c r="F11" s="10">
        <v>72</v>
      </c>
      <c r="G11" s="1">
        <f t="shared" si="2"/>
        <v>12</v>
      </c>
      <c r="H11" s="1">
        <f t="shared" si="3"/>
        <v>144</v>
      </c>
      <c r="I11" s="1">
        <f t="shared" si="4"/>
        <v>84</v>
      </c>
    </row>
    <row r="12" spans="1:10" ht="14.25" thickBot="1">
      <c r="C12" s="11">
        <v>26</v>
      </c>
      <c r="D12" s="2">
        <f t="shared" si="0"/>
        <v>-11</v>
      </c>
      <c r="E12" s="2">
        <f t="shared" si="1"/>
        <v>121</v>
      </c>
      <c r="F12" s="11">
        <v>51</v>
      </c>
      <c r="G12" s="2">
        <f t="shared" si="2"/>
        <v>-9</v>
      </c>
      <c r="H12" s="2">
        <f t="shared" si="3"/>
        <v>81</v>
      </c>
      <c r="I12" s="2">
        <f t="shared" si="4"/>
        <v>99</v>
      </c>
    </row>
    <row r="13" spans="1:10" ht="14.25" thickTop="1">
      <c r="B13" s="3" t="s">
        <v>5</v>
      </c>
      <c r="C13" s="3">
        <f>SUM(C8:C12)</f>
        <v>185</v>
      </c>
      <c r="D13" s="33"/>
      <c r="E13" s="3">
        <f>SUM(E8:E12)</f>
        <v>466</v>
      </c>
      <c r="F13" s="17">
        <f>SUM(F8:F12)</f>
        <v>300</v>
      </c>
      <c r="G13" s="15"/>
      <c r="H13" s="3">
        <f>SUM(H8:H12)</f>
        <v>1166</v>
      </c>
      <c r="I13" s="3">
        <f>SUM(I8:I12)</f>
        <v>-331</v>
      </c>
    </row>
    <row r="14" spans="1:10">
      <c r="B14" s="1" t="s">
        <v>6</v>
      </c>
      <c r="C14" s="1">
        <f>C13/5</f>
        <v>37</v>
      </c>
      <c r="D14" s="6" t="s">
        <v>49</v>
      </c>
      <c r="E14" s="8">
        <f>E13/5</f>
        <v>93.2</v>
      </c>
      <c r="F14" s="6">
        <f>F13/5</f>
        <v>60</v>
      </c>
      <c r="G14" s="1" t="s">
        <v>50</v>
      </c>
      <c r="H14" s="8">
        <f>H13/5</f>
        <v>233.2</v>
      </c>
      <c r="I14" s="34">
        <f>I13/5</f>
        <v>-66.2</v>
      </c>
      <c r="J14" s="1" t="s">
        <v>51</v>
      </c>
    </row>
    <row r="15" spans="1:10">
      <c r="D15" s="1" t="s">
        <v>53</v>
      </c>
      <c r="E15" s="18">
        <f>SQRT(E14)</f>
        <v>9.6540147089177371</v>
      </c>
      <c r="G15" s="1" t="s">
        <v>54</v>
      </c>
      <c r="H15" s="18">
        <f>SQRT(H14)</f>
        <v>15.270887335056859</v>
      </c>
      <c r="I15" s="32">
        <f>I14/(E15*H15)</f>
        <v>-0.44904075582800362</v>
      </c>
      <c r="J15" s="1" t="s">
        <v>52</v>
      </c>
    </row>
  </sheetData>
  <sheetProtection sheet="1" objects="1" scenarios="1"/>
  <phoneticPr fontId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6:J29"/>
  <sheetViews>
    <sheetView topLeftCell="A3" workbookViewId="0">
      <selection activeCell="I26" sqref="I26"/>
    </sheetView>
  </sheetViews>
  <sheetFormatPr defaultRowHeight="13.5"/>
  <cols>
    <col min="1" max="16384" width="9" style="36"/>
  </cols>
  <sheetData>
    <row r="6" spans="2:10">
      <c r="C6" s="51" t="s">
        <v>36</v>
      </c>
      <c r="D6" s="51" t="s">
        <v>45</v>
      </c>
      <c r="E6" s="51" t="s">
        <v>45</v>
      </c>
      <c r="F6" s="51" t="s">
        <v>44</v>
      </c>
      <c r="G6" s="51" t="s">
        <v>46</v>
      </c>
      <c r="H6" s="51" t="s">
        <v>46</v>
      </c>
      <c r="I6" s="51" t="s">
        <v>48</v>
      </c>
    </row>
    <row r="7" spans="2:10" ht="14.25" thickBot="1">
      <c r="C7" s="102"/>
      <c r="D7" s="102"/>
      <c r="E7" s="102" t="s">
        <v>47</v>
      </c>
      <c r="F7" s="102"/>
      <c r="G7" s="102"/>
      <c r="H7" s="102" t="s">
        <v>47</v>
      </c>
      <c r="I7" s="102"/>
    </row>
    <row r="8" spans="2:10" ht="14.25" thickTop="1">
      <c r="C8" s="74">
        <v>3</v>
      </c>
      <c r="D8" s="43">
        <f>C8-$C$14</f>
        <v>-3</v>
      </c>
      <c r="E8" s="43">
        <f>D8^2</f>
        <v>9</v>
      </c>
      <c r="F8" s="74">
        <v>4</v>
      </c>
      <c r="G8" s="43">
        <f>F8-$F$14</f>
        <v>-1</v>
      </c>
      <c r="H8" s="43">
        <f>G8^2</f>
        <v>1</v>
      </c>
      <c r="I8" s="43">
        <f>D8*G8</f>
        <v>3</v>
      </c>
    </row>
    <row r="9" spans="2:10">
      <c r="C9" s="10">
        <v>8</v>
      </c>
      <c r="D9" s="45">
        <f t="shared" ref="D9:D12" si="0">C9-$C$14</f>
        <v>2</v>
      </c>
      <c r="E9" s="45">
        <f t="shared" ref="E9:E12" si="1">D9^2</f>
        <v>4</v>
      </c>
      <c r="F9" s="10">
        <v>9</v>
      </c>
      <c r="G9" s="45">
        <f t="shared" ref="G9:G12" si="2">F9-$F$14</f>
        <v>4</v>
      </c>
      <c r="H9" s="45">
        <f t="shared" ref="H9:H12" si="3">G9^2</f>
        <v>16</v>
      </c>
      <c r="I9" s="45">
        <f t="shared" ref="I9:I12" si="4">D9*G9</f>
        <v>8</v>
      </c>
    </row>
    <row r="10" spans="2:10">
      <c r="C10" s="10">
        <v>7</v>
      </c>
      <c r="D10" s="45">
        <f t="shared" si="0"/>
        <v>1</v>
      </c>
      <c r="E10" s="45">
        <f t="shared" si="1"/>
        <v>1</v>
      </c>
      <c r="F10" s="10">
        <v>4</v>
      </c>
      <c r="G10" s="45">
        <f t="shared" si="2"/>
        <v>-1</v>
      </c>
      <c r="H10" s="45">
        <f t="shared" si="3"/>
        <v>1</v>
      </c>
      <c r="I10" s="45">
        <f t="shared" si="4"/>
        <v>-1</v>
      </c>
    </row>
    <row r="11" spans="2:10">
      <c r="C11" s="10">
        <v>4</v>
      </c>
      <c r="D11" s="45">
        <f t="shared" si="0"/>
        <v>-2</v>
      </c>
      <c r="E11" s="45">
        <f t="shared" si="1"/>
        <v>4</v>
      </c>
      <c r="F11" s="10">
        <v>2</v>
      </c>
      <c r="G11" s="45">
        <f t="shared" si="2"/>
        <v>-3</v>
      </c>
      <c r="H11" s="45">
        <f t="shared" si="3"/>
        <v>9</v>
      </c>
      <c r="I11" s="45">
        <f t="shared" si="4"/>
        <v>6</v>
      </c>
    </row>
    <row r="12" spans="2:10" ht="14.25" thickBot="1">
      <c r="C12" s="11">
        <v>8</v>
      </c>
      <c r="D12" s="51">
        <f t="shared" si="0"/>
        <v>2</v>
      </c>
      <c r="E12" s="51">
        <f t="shared" si="1"/>
        <v>4</v>
      </c>
      <c r="F12" s="11">
        <v>6</v>
      </c>
      <c r="G12" s="51">
        <f t="shared" si="2"/>
        <v>1</v>
      </c>
      <c r="H12" s="51">
        <f t="shared" si="3"/>
        <v>1</v>
      </c>
      <c r="I12" s="51">
        <f t="shared" si="4"/>
        <v>2</v>
      </c>
    </row>
    <row r="13" spans="2:10" ht="14.25" thickTop="1">
      <c r="B13" s="43" t="s">
        <v>5</v>
      </c>
      <c r="C13" s="43">
        <f>SUM(C8:C12)</f>
        <v>30</v>
      </c>
      <c r="D13" s="104"/>
      <c r="E13" s="43">
        <f>SUM(E8:E12)</f>
        <v>22</v>
      </c>
      <c r="F13" s="54">
        <f>SUM(F8:F12)</f>
        <v>25</v>
      </c>
      <c r="G13" s="68"/>
      <c r="H13" s="43">
        <f>SUM(H8:H12)</f>
        <v>28</v>
      </c>
      <c r="I13" s="43">
        <f>SUM(I8:I12)</f>
        <v>18</v>
      </c>
    </row>
    <row r="14" spans="2:10">
      <c r="B14" s="45" t="s">
        <v>6</v>
      </c>
      <c r="C14" s="45">
        <f>C13/5</f>
        <v>6</v>
      </c>
      <c r="D14" s="44" t="s">
        <v>49</v>
      </c>
      <c r="E14" s="64">
        <f>E13/5</f>
        <v>4.4000000000000004</v>
      </c>
      <c r="F14" s="44">
        <f>F13/5</f>
        <v>5</v>
      </c>
      <c r="G14" s="45" t="s">
        <v>50</v>
      </c>
      <c r="H14" s="64">
        <f>H13/5</f>
        <v>5.6</v>
      </c>
      <c r="I14" s="105">
        <f>I13/5</f>
        <v>3.6</v>
      </c>
      <c r="J14" s="45" t="s">
        <v>51</v>
      </c>
    </row>
    <row r="15" spans="2:10">
      <c r="D15" s="45" t="s">
        <v>53</v>
      </c>
      <c r="E15" s="73">
        <f>SQRT(E14)</f>
        <v>2.0976176963403033</v>
      </c>
      <c r="G15" s="45" t="s">
        <v>54</v>
      </c>
      <c r="H15" s="73">
        <f>SQRT(H14)</f>
        <v>2.3664319132398464</v>
      </c>
      <c r="I15" s="93">
        <f>I14/(E15*H15)</f>
        <v>0.72524066762284223</v>
      </c>
      <c r="J15" s="45" t="s">
        <v>52</v>
      </c>
    </row>
    <row r="17" spans="2:10">
      <c r="H17" s="106"/>
      <c r="I17" s="106"/>
      <c r="J17" s="106"/>
    </row>
    <row r="18" spans="2:10" ht="14.25" thickBot="1">
      <c r="C18" s="37" t="s">
        <v>36</v>
      </c>
      <c r="D18" s="37" t="s">
        <v>59</v>
      </c>
      <c r="E18" s="55" t="s">
        <v>44</v>
      </c>
      <c r="F18" s="37" t="s">
        <v>60</v>
      </c>
      <c r="G18" s="37" t="s">
        <v>63</v>
      </c>
      <c r="H18" s="106"/>
      <c r="I18" s="106"/>
      <c r="J18" s="106"/>
    </row>
    <row r="19" spans="2:10" ht="14.25" thickTop="1">
      <c r="C19" s="39">
        <f>C8</f>
        <v>3</v>
      </c>
      <c r="D19" s="40">
        <f>C19^2</f>
        <v>9</v>
      </c>
      <c r="E19" s="107">
        <f>F8</f>
        <v>4</v>
      </c>
      <c r="F19" s="40">
        <f>E19^2</f>
        <v>16</v>
      </c>
      <c r="G19" s="40">
        <f>C19*E19</f>
        <v>12</v>
      </c>
      <c r="H19" s="106"/>
      <c r="I19" s="106"/>
      <c r="J19" s="106"/>
    </row>
    <row r="20" spans="2:10">
      <c r="C20" s="41">
        <f>C9</f>
        <v>8</v>
      </c>
      <c r="D20" s="45">
        <f t="shared" ref="D20:F23" si="5">C20^2</f>
        <v>64</v>
      </c>
      <c r="E20" s="108">
        <f>F9</f>
        <v>9</v>
      </c>
      <c r="F20" s="45">
        <f t="shared" si="5"/>
        <v>81</v>
      </c>
      <c r="G20" s="45">
        <f t="shared" ref="G20:G23" si="6">C20*E20</f>
        <v>72</v>
      </c>
      <c r="H20" s="106"/>
      <c r="I20" s="106"/>
      <c r="J20" s="106"/>
    </row>
    <row r="21" spans="2:10">
      <c r="C21" s="41">
        <f>C10</f>
        <v>7</v>
      </c>
      <c r="D21" s="45">
        <f t="shared" si="5"/>
        <v>49</v>
      </c>
      <c r="E21" s="108">
        <f>F10</f>
        <v>4</v>
      </c>
      <c r="F21" s="45">
        <f t="shared" si="5"/>
        <v>16</v>
      </c>
      <c r="G21" s="45">
        <f t="shared" si="6"/>
        <v>28</v>
      </c>
      <c r="H21" s="106"/>
      <c r="I21" s="106"/>
      <c r="J21" s="106"/>
    </row>
    <row r="22" spans="2:10">
      <c r="C22" s="41">
        <f>C11</f>
        <v>4</v>
      </c>
      <c r="D22" s="45">
        <f t="shared" si="5"/>
        <v>16</v>
      </c>
      <c r="E22" s="108">
        <f>F11</f>
        <v>2</v>
      </c>
      <c r="F22" s="45">
        <f t="shared" si="5"/>
        <v>4</v>
      </c>
      <c r="G22" s="45">
        <f t="shared" si="6"/>
        <v>8</v>
      </c>
      <c r="H22" s="106"/>
      <c r="I22" s="106"/>
      <c r="J22" s="106"/>
    </row>
    <row r="23" spans="2:10" ht="14.25" thickBot="1">
      <c r="B23" s="109"/>
      <c r="C23" s="110">
        <f>C12</f>
        <v>8</v>
      </c>
      <c r="D23" s="37">
        <f t="shared" si="5"/>
        <v>64</v>
      </c>
      <c r="E23" s="111">
        <f>F12</f>
        <v>6</v>
      </c>
      <c r="F23" s="37">
        <f t="shared" si="5"/>
        <v>36</v>
      </c>
      <c r="G23" s="37">
        <f t="shared" si="6"/>
        <v>48</v>
      </c>
      <c r="H23" s="106"/>
      <c r="I23" s="106"/>
      <c r="J23" s="106"/>
    </row>
    <row r="24" spans="2:10" ht="14.25" thickTop="1">
      <c r="B24" s="40" t="s">
        <v>5</v>
      </c>
      <c r="C24" s="40">
        <f>SUM(C19:C23)</f>
        <v>30</v>
      </c>
      <c r="D24" s="40">
        <f>SUM(D19:D23)</f>
        <v>202</v>
      </c>
      <c r="E24" s="60">
        <f>SUM(E19:E23)</f>
        <v>25</v>
      </c>
      <c r="F24" s="40">
        <f>SUM(F19:F23)</f>
        <v>153</v>
      </c>
      <c r="G24" s="40">
        <f>SUM(G19:G23)</f>
        <v>168</v>
      </c>
      <c r="H24" s="106"/>
      <c r="I24" s="106"/>
      <c r="J24" s="106"/>
    </row>
    <row r="25" spans="2:10">
      <c r="B25" s="45" t="s">
        <v>6</v>
      </c>
      <c r="C25" s="45">
        <f>C24/5</f>
        <v>6</v>
      </c>
      <c r="D25" s="45">
        <f>D24/5</f>
        <v>40.4</v>
      </c>
      <c r="E25" s="44">
        <f>E24/5</f>
        <v>5</v>
      </c>
      <c r="F25" s="45">
        <f>F24/5</f>
        <v>30.6</v>
      </c>
      <c r="G25" s="45">
        <f>G24/5</f>
        <v>33.6</v>
      </c>
      <c r="H25" s="77"/>
      <c r="I25" s="112"/>
      <c r="J25" s="106"/>
    </row>
    <row r="26" spans="2:10">
      <c r="B26" s="45" t="s">
        <v>42</v>
      </c>
      <c r="C26" s="45">
        <f>C25^2</f>
        <v>36</v>
      </c>
      <c r="D26" s="64">
        <f>D25-C26</f>
        <v>4.3999999999999986</v>
      </c>
      <c r="E26" s="45">
        <f>E25^2</f>
        <v>25</v>
      </c>
      <c r="F26" s="64">
        <f>F25-E26</f>
        <v>5.6000000000000014</v>
      </c>
      <c r="G26" s="64">
        <f>G25-(C25*E25)</f>
        <v>3.6000000000000014</v>
      </c>
      <c r="H26" s="81"/>
      <c r="I26" s="81"/>
      <c r="J26" s="106"/>
    </row>
    <row r="27" spans="2:10">
      <c r="D27" s="45" t="s">
        <v>61</v>
      </c>
      <c r="F27" s="45" t="s">
        <v>62</v>
      </c>
      <c r="G27" s="45" t="s">
        <v>64</v>
      </c>
    </row>
    <row r="28" spans="2:10">
      <c r="D28" s="73">
        <f>SQRT(D26)</f>
        <v>2.0976176963403028</v>
      </c>
      <c r="F28" s="73">
        <f>SQRT(F26)</f>
        <v>2.3664319132398468</v>
      </c>
      <c r="G28" s="93">
        <f>G26/(D28*F28)</f>
        <v>0.72524066762284256</v>
      </c>
    </row>
    <row r="29" spans="2:10">
      <c r="D29" s="45" t="s">
        <v>53</v>
      </c>
      <c r="F29" s="45" t="s">
        <v>54</v>
      </c>
      <c r="G29" s="45" t="s">
        <v>52</v>
      </c>
    </row>
  </sheetData>
  <sheetProtection sheet="1" objects="1" scenario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O26"/>
  <sheetViews>
    <sheetView tabSelected="1" workbookViewId="0">
      <selection activeCell="C4" sqref="C4:C23"/>
    </sheetView>
  </sheetViews>
  <sheetFormatPr defaultRowHeight="13.5"/>
  <cols>
    <col min="1" max="6" width="9" style="36"/>
    <col min="7" max="8" width="5.625" style="36" customWidth="1"/>
    <col min="9" max="13" width="9" style="36"/>
    <col min="14" max="15" width="6.625" style="36" customWidth="1"/>
    <col min="16" max="16384" width="9" style="36"/>
  </cols>
  <sheetData>
    <row r="3" spans="2:15" ht="14.25" thickBot="1">
      <c r="B3" s="37" t="s">
        <v>10</v>
      </c>
      <c r="C3" s="37" t="s">
        <v>0</v>
      </c>
      <c r="D3" s="48" t="s">
        <v>24</v>
      </c>
      <c r="E3" s="49" t="s">
        <v>25</v>
      </c>
      <c r="G3" s="44" t="s">
        <v>12</v>
      </c>
      <c r="H3" s="50"/>
      <c r="I3" s="51" t="s">
        <v>15</v>
      </c>
      <c r="J3" s="51" t="s">
        <v>11</v>
      </c>
      <c r="K3" s="51"/>
      <c r="L3" s="51" t="s">
        <v>16</v>
      </c>
      <c r="M3" s="51" t="s">
        <v>19</v>
      </c>
      <c r="N3" s="52" t="s">
        <v>40</v>
      </c>
      <c r="O3" s="53"/>
    </row>
    <row r="4" spans="2:15" ht="15" thickTop="1" thickBot="1">
      <c r="B4" s="40">
        <v>1</v>
      </c>
      <c r="C4" s="9">
        <v>82</v>
      </c>
      <c r="D4" s="54">
        <f>RANK(C4,C$4:C$23)</f>
        <v>6</v>
      </c>
      <c r="E4" s="40" t="str">
        <f>IF(OR(D4=10,D4=11),C4,"")</f>
        <v/>
      </c>
      <c r="G4" s="55" t="s">
        <v>13</v>
      </c>
      <c r="H4" s="56" t="s">
        <v>14</v>
      </c>
      <c r="I4" s="57"/>
      <c r="J4" s="57" t="s">
        <v>17</v>
      </c>
      <c r="K4" s="57" t="s">
        <v>18</v>
      </c>
      <c r="L4" s="57" t="s">
        <v>11</v>
      </c>
      <c r="M4" s="57" t="s">
        <v>39</v>
      </c>
      <c r="N4" s="58" t="s">
        <v>22</v>
      </c>
      <c r="O4" s="59" t="s">
        <v>23</v>
      </c>
    </row>
    <row r="5" spans="2:15" ht="14.25" thickTop="1">
      <c r="B5" s="45">
        <v>2</v>
      </c>
      <c r="C5" s="10">
        <v>53</v>
      </c>
      <c r="D5" s="44">
        <f t="shared" ref="D5:D23" si="0">RANK(C5,C$4:C$23)</f>
        <v>16</v>
      </c>
      <c r="E5" s="45" t="str">
        <f t="shared" ref="E5:E23" si="1">IF(OR(D5=10,D5=11),C5,"")</f>
        <v/>
      </c>
      <c r="G5" s="60">
        <v>0</v>
      </c>
      <c r="H5" s="61">
        <v>10</v>
      </c>
      <c r="I5" s="60">
        <f>(G5+H5)/2</f>
        <v>5</v>
      </c>
      <c r="J5" s="40">
        <f>COUNTIF($C$4:$C$23,"&gt;=0")-SUM(J6:J14)</f>
        <v>0</v>
      </c>
      <c r="K5" s="40">
        <f>J5</f>
        <v>0</v>
      </c>
      <c r="L5" s="40">
        <f>I5*J5</f>
        <v>0</v>
      </c>
      <c r="M5" s="62" t="str">
        <f>IF(J5=MAX($J$5:$J$14),I5,"")</f>
        <v/>
      </c>
      <c r="N5" s="63" t="str">
        <f>IF(AND(K5&gt;=10),I5,"")</f>
        <v/>
      </c>
      <c r="O5" s="61" t="str">
        <f t="shared" ref="O5:O10" si="2">IF(AND(K4&lt;11,K5&gt;=11),I5,"")</f>
        <v/>
      </c>
    </row>
    <row r="6" spans="2:15">
      <c r="B6" s="45">
        <v>3</v>
      </c>
      <c r="C6" s="10">
        <v>66</v>
      </c>
      <c r="D6" s="44">
        <f t="shared" si="0"/>
        <v>13</v>
      </c>
      <c r="E6" s="45" t="str">
        <f t="shared" si="1"/>
        <v/>
      </c>
      <c r="G6" s="44">
        <v>10</v>
      </c>
      <c r="H6" s="50">
        <v>20</v>
      </c>
      <c r="I6" s="44">
        <f t="shared" ref="I6:I14" si="3">(G6+H6)/2</f>
        <v>15</v>
      </c>
      <c r="J6" s="45">
        <f>COUNTIF($C$4:$C$23,"&gt;=10")-SUM(J7:J14)</f>
        <v>0</v>
      </c>
      <c r="K6" s="45">
        <f>K5+J6</f>
        <v>0</v>
      </c>
      <c r="L6" s="45">
        <f t="shared" ref="L6:L14" si="4">I6*J6</f>
        <v>0</v>
      </c>
      <c r="M6" s="64" t="str">
        <f t="shared" ref="M6:M14" si="5">IF(J6=MAX($J$5:$J$14),I6,"")</f>
        <v/>
      </c>
      <c r="N6" s="65" t="str">
        <f>IF(AND(K5&lt;10,K6&gt;=10),I6,"")</f>
        <v/>
      </c>
      <c r="O6" s="50" t="str">
        <f t="shared" si="2"/>
        <v/>
      </c>
    </row>
    <row r="7" spans="2:15">
      <c r="B7" s="45">
        <v>4</v>
      </c>
      <c r="C7" s="10">
        <v>92</v>
      </c>
      <c r="D7" s="44">
        <f t="shared" si="0"/>
        <v>2</v>
      </c>
      <c r="E7" s="45" t="str">
        <f t="shared" si="1"/>
        <v/>
      </c>
      <c r="G7" s="44">
        <v>20</v>
      </c>
      <c r="H7" s="50">
        <v>30</v>
      </c>
      <c r="I7" s="44">
        <f t="shared" si="3"/>
        <v>25</v>
      </c>
      <c r="J7" s="45">
        <f>COUNTIF($C$4:$C$23,"&gt;=20")-SUM(J8:J14)</f>
        <v>0</v>
      </c>
      <c r="K7" s="45">
        <f t="shared" ref="K7:K14" si="6">K6+J7</f>
        <v>0</v>
      </c>
      <c r="L7" s="45">
        <f t="shared" si="4"/>
        <v>0</v>
      </c>
      <c r="M7" s="64" t="str">
        <f t="shared" si="5"/>
        <v/>
      </c>
      <c r="N7" s="65" t="str">
        <f t="shared" ref="N7:N14" si="7">IF(AND(K6&lt;10,K7&gt;=10),I7,"")</f>
        <v/>
      </c>
      <c r="O7" s="50" t="str">
        <f t="shared" si="2"/>
        <v/>
      </c>
    </row>
    <row r="8" spans="2:15">
      <c r="B8" s="45">
        <v>5</v>
      </c>
      <c r="C8" s="10">
        <v>88</v>
      </c>
      <c r="D8" s="44">
        <f t="shared" si="0"/>
        <v>3</v>
      </c>
      <c r="E8" s="45" t="str">
        <f t="shared" si="1"/>
        <v/>
      </c>
      <c r="G8" s="44">
        <v>30</v>
      </c>
      <c r="H8" s="50">
        <v>40</v>
      </c>
      <c r="I8" s="44">
        <f t="shared" si="3"/>
        <v>35</v>
      </c>
      <c r="J8" s="45">
        <f>COUNTIF($C$4:$C$23,"&gt;=30")-SUM(J9:J14)</f>
        <v>1</v>
      </c>
      <c r="K8" s="45">
        <f t="shared" si="6"/>
        <v>1</v>
      </c>
      <c r="L8" s="45">
        <f t="shared" si="4"/>
        <v>35</v>
      </c>
      <c r="M8" s="64" t="str">
        <f t="shared" si="5"/>
        <v/>
      </c>
      <c r="N8" s="65" t="str">
        <f t="shared" si="7"/>
        <v/>
      </c>
      <c r="O8" s="50" t="str">
        <f t="shared" si="2"/>
        <v/>
      </c>
    </row>
    <row r="9" spans="2:15">
      <c r="B9" s="45">
        <v>6</v>
      </c>
      <c r="C9" s="10">
        <v>73</v>
      </c>
      <c r="D9" s="44">
        <f t="shared" si="0"/>
        <v>8</v>
      </c>
      <c r="E9" s="45" t="str">
        <f t="shared" si="1"/>
        <v/>
      </c>
      <c r="G9" s="44">
        <v>40</v>
      </c>
      <c r="H9" s="50">
        <v>50</v>
      </c>
      <c r="I9" s="44">
        <f t="shared" si="3"/>
        <v>45</v>
      </c>
      <c r="J9" s="45">
        <f>COUNTIF($C$4:$C$23,"&gt;=40")-SUM(J10:J14)</f>
        <v>1</v>
      </c>
      <c r="K9" s="45">
        <f t="shared" si="6"/>
        <v>2</v>
      </c>
      <c r="L9" s="45">
        <f t="shared" si="4"/>
        <v>45</v>
      </c>
      <c r="M9" s="64" t="str">
        <f t="shared" si="5"/>
        <v/>
      </c>
      <c r="N9" s="65" t="str">
        <f t="shared" si="7"/>
        <v/>
      </c>
      <c r="O9" s="50" t="str">
        <f t="shared" si="2"/>
        <v/>
      </c>
    </row>
    <row r="10" spans="2:15">
      <c r="B10" s="45">
        <v>7</v>
      </c>
      <c r="C10" s="10">
        <v>71</v>
      </c>
      <c r="D10" s="44">
        <f t="shared" si="0"/>
        <v>11</v>
      </c>
      <c r="E10" s="45">
        <f t="shared" si="1"/>
        <v>71</v>
      </c>
      <c r="G10" s="44">
        <v>50</v>
      </c>
      <c r="H10" s="50">
        <v>60</v>
      </c>
      <c r="I10" s="44">
        <f t="shared" si="3"/>
        <v>55</v>
      </c>
      <c r="J10" s="45">
        <f>COUNTIF($C$4:$C$23,"&gt;=50")-SUM(J11:J14)</f>
        <v>4</v>
      </c>
      <c r="K10" s="45">
        <f t="shared" si="6"/>
        <v>6</v>
      </c>
      <c r="L10" s="45">
        <f t="shared" si="4"/>
        <v>220</v>
      </c>
      <c r="M10" s="64" t="str">
        <f t="shared" si="5"/>
        <v/>
      </c>
      <c r="N10" s="65" t="str">
        <f t="shared" si="7"/>
        <v/>
      </c>
      <c r="O10" s="50" t="str">
        <f t="shared" si="2"/>
        <v/>
      </c>
    </row>
    <row r="11" spans="2:15">
      <c r="B11" s="45">
        <v>8</v>
      </c>
      <c r="C11" s="10">
        <v>51</v>
      </c>
      <c r="D11" s="44">
        <f t="shared" si="0"/>
        <v>17</v>
      </c>
      <c r="E11" s="45" t="str">
        <f t="shared" si="1"/>
        <v/>
      </c>
      <c r="G11" s="44">
        <v>60</v>
      </c>
      <c r="H11" s="50">
        <v>70</v>
      </c>
      <c r="I11" s="44">
        <f t="shared" si="3"/>
        <v>65</v>
      </c>
      <c r="J11" s="45">
        <f>COUNTIF($C$4:$C$23,"&gt;=60")-SUM(J12:J14)</f>
        <v>3</v>
      </c>
      <c r="K11" s="45">
        <f t="shared" si="6"/>
        <v>9</v>
      </c>
      <c r="L11" s="45">
        <f t="shared" si="4"/>
        <v>195</v>
      </c>
      <c r="M11" s="64" t="str">
        <f t="shared" si="5"/>
        <v/>
      </c>
      <c r="N11" s="65" t="str">
        <f t="shared" si="7"/>
        <v/>
      </c>
      <c r="O11" s="50" t="str">
        <f>IF(AND(K10&lt;11,K11&gt;=11),I11,"")</f>
        <v/>
      </c>
    </row>
    <row r="12" spans="2:15">
      <c r="B12" s="45">
        <v>9</v>
      </c>
      <c r="C12" s="10">
        <v>72</v>
      </c>
      <c r="D12" s="44">
        <f t="shared" si="0"/>
        <v>10</v>
      </c>
      <c r="E12" s="45">
        <f t="shared" si="1"/>
        <v>72</v>
      </c>
      <c r="G12" s="44">
        <v>70</v>
      </c>
      <c r="H12" s="50">
        <v>80</v>
      </c>
      <c r="I12" s="44">
        <f t="shared" si="3"/>
        <v>75</v>
      </c>
      <c r="J12" s="45">
        <f>COUNTIF($C$4:$C$23,"&gt;=70")-SUM(J13:J14)</f>
        <v>5</v>
      </c>
      <c r="K12" s="45">
        <f t="shared" si="6"/>
        <v>14</v>
      </c>
      <c r="L12" s="45">
        <f t="shared" si="4"/>
        <v>375</v>
      </c>
      <c r="M12" s="64">
        <f t="shared" si="5"/>
        <v>75</v>
      </c>
      <c r="N12" s="65">
        <f t="shared" si="7"/>
        <v>75</v>
      </c>
      <c r="O12" s="50">
        <f t="shared" ref="O12:O14" si="8">IF(AND(K11&lt;11,K12&gt;=11),I12,"")</f>
        <v>75</v>
      </c>
    </row>
    <row r="13" spans="2:15">
      <c r="B13" s="45">
        <v>10</v>
      </c>
      <c r="C13" s="10">
        <v>87</v>
      </c>
      <c r="D13" s="44">
        <f t="shared" si="0"/>
        <v>4</v>
      </c>
      <c r="E13" s="45" t="str">
        <f t="shared" si="1"/>
        <v/>
      </c>
      <c r="G13" s="44">
        <v>80</v>
      </c>
      <c r="H13" s="50">
        <v>90</v>
      </c>
      <c r="I13" s="44">
        <f t="shared" si="3"/>
        <v>85</v>
      </c>
      <c r="J13" s="45">
        <f>COUNTIF($C$4:$C$23,"&gt;=80")-J14</f>
        <v>4</v>
      </c>
      <c r="K13" s="45">
        <f t="shared" si="6"/>
        <v>18</v>
      </c>
      <c r="L13" s="45">
        <f t="shared" si="4"/>
        <v>340</v>
      </c>
      <c r="M13" s="64" t="str">
        <f t="shared" si="5"/>
        <v/>
      </c>
      <c r="N13" s="65" t="str">
        <f t="shared" si="7"/>
        <v/>
      </c>
      <c r="O13" s="50" t="str">
        <f t="shared" si="8"/>
        <v/>
      </c>
    </row>
    <row r="14" spans="2:15" ht="14.25" thickBot="1">
      <c r="B14" s="45">
        <v>11</v>
      </c>
      <c r="C14" s="10">
        <v>67</v>
      </c>
      <c r="D14" s="44">
        <f t="shared" si="0"/>
        <v>12</v>
      </c>
      <c r="E14" s="45" t="str">
        <f t="shared" si="1"/>
        <v/>
      </c>
      <c r="G14" s="44">
        <v>90</v>
      </c>
      <c r="H14" s="50">
        <v>100</v>
      </c>
      <c r="I14" s="48">
        <f t="shared" si="3"/>
        <v>95</v>
      </c>
      <c r="J14" s="51">
        <f>COUNTIF($C$4:$C$23,"&gt;=90")</f>
        <v>2</v>
      </c>
      <c r="K14" s="51">
        <f t="shared" si="6"/>
        <v>20</v>
      </c>
      <c r="L14" s="51">
        <f t="shared" si="4"/>
        <v>190</v>
      </c>
      <c r="M14" s="66" t="str">
        <f t="shared" si="5"/>
        <v/>
      </c>
      <c r="N14" s="67" t="str">
        <f t="shared" si="7"/>
        <v/>
      </c>
      <c r="O14" s="53" t="str">
        <f t="shared" si="8"/>
        <v/>
      </c>
    </row>
    <row r="15" spans="2:15" ht="14.25" thickTop="1">
      <c r="B15" s="45">
        <v>12</v>
      </c>
      <c r="C15" s="10">
        <v>59</v>
      </c>
      <c r="D15" s="44">
        <f t="shared" si="0"/>
        <v>15</v>
      </c>
      <c r="E15" s="45" t="str">
        <f t="shared" si="1"/>
        <v/>
      </c>
      <c r="I15" s="43" t="s">
        <v>5</v>
      </c>
      <c r="J15" s="43">
        <f>SUM(J5:J14)</f>
        <v>20</v>
      </c>
      <c r="K15" s="68"/>
      <c r="L15" s="43">
        <f>SUM(L5:L14)</f>
        <v>1400</v>
      </c>
      <c r="M15" s="69"/>
      <c r="N15" s="70"/>
      <c r="O15" s="70"/>
    </row>
    <row r="16" spans="2:15">
      <c r="B16" s="45">
        <v>13</v>
      </c>
      <c r="C16" s="10">
        <v>73</v>
      </c>
      <c r="D16" s="44">
        <f t="shared" si="0"/>
        <v>8</v>
      </c>
      <c r="E16" s="45" t="str">
        <f t="shared" si="1"/>
        <v/>
      </c>
      <c r="J16" s="44" t="s">
        <v>21</v>
      </c>
      <c r="K16" s="50"/>
      <c r="L16" s="47">
        <f>L15/J15</f>
        <v>70</v>
      </c>
      <c r="N16" s="45" t="s">
        <v>20</v>
      </c>
      <c r="O16" s="47">
        <f>SUM(N5:O14)/2</f>
        <v>75</v>
      </c>
    </row>
    <row r="17" spans="2:5">
      <c r="B17" s="45">
        <v>14</v>
      </c>
      <c r="C17" s="10">
        <v>51</v>
      </c>
      <c r="D17" s="44">
        <f t="shared" si="0"/>
        <v>17</v>
      </c>
      <c r="E17" s="45" t="str">
        <f t="shared" si="1"/>
        <v/>
      </c>
    </row>
    <row r="18" spans="2:5">
      <c r="B18" s="45">
        <v>15</v>
      </c>
      <c r="C18" s="10">
        <v>99</v>
      </c>
      <c r="D18" s="44">
        <f t="shared" si="0"/>
        <v>1</v>
      </c>
      <c r="E18" s="45" t="str">
        <f t="shared" si="1"/>
        <v/>
      </c>
    </row>
    <row r="19" spans="2:5">
      <c r="B19" s="45">
        <v>16</v>
      </c>
      <c r="C19" s="10">
        <v>32</v>
      </c>
      <c r="D19" s="44">
        <f t="shared" si="0"/>
        <v>20</v>
      </c>
      <c r="E19" s="45" t="str">
        <f t="shared" si="1"/>
        <v/>
      </c>
    </row>
    <row r="20" spans="2:5">
      <c r="B20" s="45">
        <v>17</v>
      </c>
      <c r="C20" s="10">
        <v>65</v>
      </c>
      <c r="D20" s="44">
        <f t="shared" si="0"/>
        <v>14</v>
      </c>
      <c r="E20" s="45" t="str">
        <f t="shared" si="1"/>
        <v/>
      </c>
    </row>
    <row r="21" spans="2:5">
      <c r="B21" s="45">
        <v>18</v>
      </c>
      <c r="C21" s="10">
        <v>74</v>
      </c>
      <c r="D21" s="44">
        <f t="shared" si="0"/>
        <v>7</v>
      </c>
      <c r="E21" s="45" t="str">
        <f t="shared" si="1"/>
        <v/>
      </c>
    </row>
    <row r="22" spans="2:5">
      <c r="B22" s="45">
        <v>19</v>
      </c>
      <c r="C22" s="10">
        <v>84</v>
      </c>
      <c r="D22" s="44">
        <f t="shared" si="0"/>
        <v>5</v>
      </c>
      <c r="E22" s="45" t="str">
        <f t="shared" si="1"/>
        <v/>
      </c>
    </row>
    <row r="23" spans="2:5" ht="14.25" thickBot="1">
      <c r="B23" s="51">
        <v>20</v>
      </c>
      <c r="C23" s="11">
        <v>49</v>
      </c>
      <c r="D23" s="48">
        <f t="shared" si="0"/>
        <v>19</v>
      </c>
      <c r="E23" s="51" t="str">
        <f t="shared" si="1"/>
        <v/>
      </c>
    </row>
    <row r="24" spans="2:5" ht="14.25" thickTop="1">
      <c r="B24" s="43" t="s">
        <v>5</v>
      </c>
      <c r="C24" s="43">
        <f>SUM(C4:C23)</f>
        <v>1388</v>
      </c>
      <c r="D24" s="43" t="s">
        <v>20</v>
      </c>
      <c r="E24" s="71">
        <f>SUM(E4:E23)/2</f>
        <v>71.5</v>
      </c>
    </row>
    <row r="25" spans="2:5">
      <c r="B25" s="45" t="s">
        <v>11</v>
      </c>
      <c r="C25" s="45">
        <f>COUNT(C4:C23)</f>
        <v>20</v>
      </c>
    </row>
    <row r="26" spans="2:5">
      <c r="B26" s="45" t="s">
        <v>6</v>
      </c>
      <c r="C26" s="45">
        <f>C24/C25</f>
        <v>69.400000000000006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O26"/>
  <sheetViews>
    <sheetView workbookViewId="0">
      <selection activeCell="J6" sqref="J6"/>
    </sheetView>
  </sheetViews>
  <sheetFormatPr defaultRowHeight="13.5"/>
  <cols>
    <col min="1" max="6" width="9" style="36"/>
    <col min="7" max="8" width="5.625" style="36" customWidth="1"/>
    <col min="9" max="13" width="9" style="36"/>
    <col min="14" max="15" width="6.625" style="36" customWidth="1"/>
    <col min="16" max="16384" width="9" style="36"/>
  </cols>
  <sheetData>
    <row r="3" spans="2:15" ht="14.25" thickBot="1">
      <c r="B3" s="37" t="s">
        <v>10</v>
      </c>
      <c r="C3" s="37" t="s">
        <v>0</v>
      </c>
      <c r="D3" s="48" t="s">
        <v>24</v>
      </c>
      <c r="E3" s="49" t="s">
        <v>25</v>
      </c>
      <c r="G3" s="44" t="s">
        <v>12</v>
      </c>
      <c r="H3" s="50"/>
      <c r="I3" s="51" t="s">
        <v>15</v>
      </c>
      <c r="J3" s="51" t="s">
        <v>11</v>
      </c>
      <c r="K3" s="51"/>
      <c r="L3" s="51" t="s">
        <v>16</v>
      </c>
      <c r="M3" s="51" t="s">
        <v>19</v>
      </c>
      <c r="N3" s="52" t="s">
        <v>40</v>
      </c>
      <c r="O3" s="53"/>
    </row>
    <row r="4" spans="2:15" ht="15" thickTop="1" thickBot="1">
      <c r="B4" s="40">
        <v>1</v>
      </c>
      <c r="C4" s="9">
        <v>161.5</v>
      </c>
      <c r="D4" s="54">
        <f>RANK(C4,C$4:C$23)</f>
        <v>17</v>
      </c>
      <c r="E4" s="40" t="str">
        <f>IF(OR(D4=10,D4=11),C4,"")</f>
        <v/>
      </c>
      <c r="G4" s="55" t="s">
        <v>13</v>
      </c>
      <c r="H4" s="56" t="s">
        <v>14</v>
      </c>
      <c r="I4" s="57"/>
      <c r="J4" s="57" t="s">
        <v>17</v>
      </c>
      <c r="K4" s="57" t="s">
        <v>18</v>
      </c>
      <c r="L4" s="57" t="s">
        <v>11</v>
      </c>
      <c r="M4" s="57" t="s">
        <v>39</v>
      </c>
      <c r="N4" s="58" t="s">
        <v>22</v>
      </c>
      <c r="O4" s="59" t="s">
        <v>23</v>
      </c>
    </row>
    <row r="5" spans="2:15" ht="14.25" thickTop="1">
      <c r="B5" s="45">
        <v>2</v>
      </c>
      <c r="C5" s="10">
        <v>178.3</v>
      </c>
      <c r="D5" s="44">
        <f t="shared" ref="D5:D23" si="0">RANK(C5,C$4:C$23)</f>
        <v>2</v>
      </c>
      <c r="E5" s="45" t="str">
        <f t="shared" ref="E5:E23" si="1">IF(OR(D5=10,D5=11),C5,"")</f>
        <v/>
      </c>
      <c r="G5" s="60">
        <v>140</v>
      </c>
      <c r="H5" s="61">
        <v>145</v>
      </c>
      <c r="I5" s="60">
        <f>(G5+H5)/2</f>
        <v>142.5</v>
      </c>
      <c r="J5" s="40">
        <f>COUNTIF($C$4:$C$23,"&gt;=140")-SUM(J6:J14)</f>
        <v>0</v>
      </c>
      <c r="K5" s="40">
        <f>J5</f>
        <v>0</v>
      </c>
      <c r="L5" s="40">
        <f>I5*J5</f>
        <v>0</v>
      </c>
      <c r="M5" s="62" t="str">
        <f>IF(J5=MAX($J$5:$J$14),I5,"")</f>
        <v/>
      </c>
      <c r="N5" s="63" t="str">
        <f>IF(AND(K5&gt;=10),I5,"")</f>
        <v/>
      </c>
      <c r="O5" s="61" t="str">
        <f t="shared" ref="O5:O10" si="2">IF(AND(K4&lt;11,K5&gt;=11),I5,"")</f>
        <v/>
      </c>
    </row>
    <row r="6" spans="2:15">
      <c r="B6" s="45">
        <v>3</v>
      </c>
      <c r="C6" s="10">
        <v>165.3</v>
      </c>
      <c r="D6" s="44">
        <f t="shared" si="0"/>
        <v>13</v>
      </c>
      <c r="E6" s="45" t="str">
        <f t="shared" si="1"/>
        <v/>
      </c>
      <c r="G6" s="60">
        <v>145</v>
      </c>
      <c r="H6" s="61">
        <v>150</v>
      </c>
      <c r="I6" s="44">
        <f t="shared" ref="I6:I14" si="3">(G6+H6)/2</f>
        <v>147.5</v>
      </c>
      <c r="J6" s="45">
        <f>COUNTIF($C$4:$C$23,"&gt;=145")-SUM(J7:J14)</f>
        <v>0</v>
      </c>
      <c r="K6" s="45">
        <f>K5+J6</f>
        <v>0</v>
      </c>
      <c r="L6" s="45">
        <f t="shared" ref="L6:L14" si="4">I6*J6</f>
        <v>0</v>
      </c>
      <c r="M6" s="64" t="str">
        <f t="shared" ref="M6:M14" si="5">IF(J6=MAX($J$5:$J$14),I6,"")</f>
        <v/>
      </c>
      <c r="N6" s="65" t="str">
        <f>IF(AND(K5&lt;10,K6&gt;=10),I6,"")</f>
        <v/>
      </c>
      <c r="O6" s="50" t="str">
        <f t="shared" si="2"/>
        <v/>
      </c>
    </row>
    <row r="7" spans="2:15">
      <c r="B7" s="45">
        <v>4</v>
      </c>
      <c r="C7" s="10">
        <v>167.2</v>
      </c>
      <c r="D7" s="44">
        <f t="shared" si="0"/>
        <v>10</v>
      </c>
      <c r="E7" s="45">
        <f t="shared" si="1"/>
        <v>167.2</v>
      </c>
      <c r="G7" s="60">
        <v>150</v>
      </c>
      <c r="H7" s="61">
        <v>155</v>
      </c>
      <c r="I7" s="44">
        <f t="shared" si="3"/>
        <v>152.5</v>
      </c>
      <c r="J7" s="45">
        <f>COUNTIF($C$4:$C$23,"&gt;=150")-SUM(J8:J14)</f>
        <v>1</v>
      </c>
      <c r="K7" s="45">
        <f t="shared" ref="K7:K14" si="6">K6+J7</f>
        <v>1</v>
      </c>
      <c r="L7" s="45">
        <f t="shared" si="4"/>
        <v>152.5</v>
      </c>
      <c r="M7" s="64" t="str">
        <f t="shared" si="5"/>
        <v/>
      </c>
      <c r="N7" s="65" t="str">
        <f t="shared" ref="N7:N14" si="7">IF(AND(K6&lt;10,K7&gt;=10),I7,"")</f>
        <v/>
      </c>
      <c r="O7" s="50" t="str">
        <f t="shared" si="2"/>
        <v/>
      </c>
    </row>
    <row r="8" spans="2:15">
      <c r="B8" s="45">
        <v>5</v>
      </c>
      <c r="C8" s="10">
        <v>153.6</v>
      </c>
      <c r="D8" s="44">
        <f t="shared" si="0"/>
        <v>20</v>
      </c>
      <c r="E8" s="45" t="str">
        <f t="shared" si="1"/>
        <v/>
      </c>
      <c r="G8" s="60">
        <v>155</v>
      </c>
      <c r="H8" s="61">
        <v>160</v>
      </c>
      <c r="I8" s="44">
        <f t="shared" si="3"/>
        <v>157.5</v>
      </c>
      <c r="J8" s="45">
        <f>COUNTIF($C$4:$C$23,"&gt;=155")-SUM(J9:J14)</f>
        <v>2</v>
      </c>
      <c r="K8" s="45">
        <f t="shared" si="6"/>
        <v>3</v>
      </c>
      <c r="L8" s="45">
        <f t="shared" si="4"/>
        <v>315</v>
      </c>
      <c r="M8" s="64" t="str">
        <f t="shared" si="5"/>
        <v/>
      </c>
      <c r="N8" s="65" t="str">
        <f t="shared" si="7"/>
        <v/>
      </c>
      <c r="O8" s="50" t="str">
        <f t="shared" si="2"/>
        <v/>
      </c>
    </row>
    <row r="9" spans="2:15">
      <c r="B9" s="45">
        <v>6</v>
      </c>
      <c r="C9" s="10">
        <v>163.19999999999999</v>
      </c>
      <c r="D9" s="44">
        <f t="shared" si="0"/>
        <v>16</v>
      </c>
      <c r="E9" s="45" t="str">
        <f t="shared" si="1"/>
        <v/>
      </c>
      <c r="G9" s="60">
        <v>160</v>
      </c>
      <c r="H9" s="61">
        <v>165</v>
      </c>
      <c r="I9" s="44">
        <f t="shared" si="3"/>
        <v>162.5</v>
      </c>
      <c r="J9" s="45">
        <f>COUNTIF($C$4:$C$23,"&gt;=160")-SUM(J10:J14)</f>
        <v>3</v>
      </c>
      <c r="K9" s="45">
        <f t="shared" si="6"/>
        <v>6</v>
      </c>
      <c r="L9" s="45">
        <f t="shared" si="4"/>
        <v>487.5</v>
      </c>
      <c r="M9" s="64" t="str">
        <f t="shared" si="5"/>
        <v/>
      </c>
      <c r="N9" s="65" t="str">
        <f t="shared" si="7"/>
        <v/>
      </c>
      <c r="O9" s="50" t="str">
        <f t="shared" si="2"/>
        <v/>
      </c>
    </row>
    <row r="10" spans="2:15">
      <c r="B10" s="45">
        <v>7</v>
      </c>
      <c r="C10" s="10">
        <v>175.1</v>
      </c>
      <c r="D10" s="44">
        <f t="shared" si="0"/>
        <v>3</v>
      </c>
      <c r="E10" s="45" t="str">
        <f t="shared" si="1"/>
        <v/>
      </c>
      <c r="G10" s="60">
        <v>165</v>
      </c>
      <c r="H10" s="61">
        <v>170</v>
      </c>
      <c r="I10" s="44">
        <f t="shared" si="3"/>
        <v>167.5</v>
      </c>
      <c r="J10" s="45">
        <f>COUNTIF($C$4:$C$23,"&gt;=165")-SUM(J11:J14)</f>
        <v>5</v>
      </c>
      <c r="K10" s="45">
        <f t="shared" si="6"/>
        <v>11</v>
      </c>
      <c r="L10" s="45">
        <f t="shared" si="4"/>
        <v>837.5</v>
      </c>
      <c r="M10" s="64" t="str">
        <f t="shared" si="5"/>
        <v/>
      </c>
      <c r="N10" s="65">
        <f t="shared" si="7"/>
        <v>167.5</v>
      </c>
      <c r="O10" s="50">
        <f t="shared" si="2"/>
        <v>167.5</v>
      </c>
    </row>
    <row r="11" spans="2:15">
      <c r="B11" s="45">
        <v>8</v>
      </c>
      <c r="C11" s="10">
        <v>174.2</v>
      </c>
      <c r="D11" s="44">
        <f t="shared" si="0"/>
        <v>4</v>
      </c>
      <c r="E11" s="45" t="str">
        <f t="shared" si="1"/>
        <v/>
      </c>
      <c r="G11" s="60">
        <v>170</v>
      </c>
      <c r="H11" s="61">
        <v>175</v>
      </c>
      <c r="I11" s="44">
        <f t="shared" si="3"/>
        <v>172.5</v>
      </c>
      <c r="J11" s="45">
        <f>COUNTIF($C$4:$C$23,"&gt;=170")-SUM(J12:J14)</f>
        <v>6</v>
      </c>
      <c r="K11" s="45">
        <f t="shared" si="6"/>
        <v>17</v>
      </c>
      <c r="L11" s="45">
        <f t="shared" si="4"/>
        <v>1035</v>
      </c>
      <c r="M11" s="64">
        <f t="shared" si="5"/>
        <v>172.5</v>
      </c>
      <c r="N11" s="65" t="str">
        <f t="shared" si="7"/>
        <v/>
      </c>
      <c r="O11" s="50" t="str">
        <f>IF(AND(K10&lt;11,K11&gt;=11),I11,"")</f>
        <v/>
      </c>
    </row>
    <row r="12" spans="2:15">
      <c r="B12" s="45">
        <v>9</v>
      </c>
      <c r="C12" s="10">
        <v>170.5</v>
      </c>
      <c r="D12" s="44">
        <f t="shared" si="0"/>
        <v>8</v>
      </c>
      <c r="E12" s="45" t="str">
        <f t="shared" si="1"/>
        <v/>
      </c>
      <c r="G12" s="60">
        <v>175</v>
      </c>
      <c r="H12" s="61">
        <v>180</v>
      </c>
      <c r="I12" s="44">
        <f t="shared" si="3"/>
        <v>177.5</v>
      </c>
      <c r="J12" s="45">
        <f>COUNTIF($C$4:$C$23,"&gt;=175")-SUM(J13:J14)</f>
        <v>2</v>
      </c>
      <c r="K12" s="45">
        <f t="shared" si="6"/>
        <v>19</v>
      </c>
      <c r="L12" s="45">
        <f t="shared" si="4"/>
        <v>355</v>
      </c>
      <c r="M12" s="64" t="str">
        <f t="shared" si="5"/>
        <v/>
      </c>
      <c r="N12" s="65" t="str">
        <f t="shared" si="7"/>
        <v/>
      </c>
      <c r="O12" s="50" t="str">
        <f t="shared" ref="O12:O14" si="8">IF(AND(K11&lt;11,K12&gt;=11),I12,"")</f>
        <v/>
      </c>
    </row>
    <row r="13" spans="2:15">
      <c r="B13" s="45">
        <v>10</v>
      </c>
      <c r="C13" s="10">
        <v>166.3</v>
      </c>
      <c r="D13" s="44">
        <f t="shared" si="0"/>
        <v>11</v>
      </c>
      <c r="E13" s="45">
        <f t="shared" si="1"/>
        <v>166.3</v>
      </c>
      <c r="G13" s="60">
        <v>180</v>
      </c>
      <c r="H13" s="61">
        <v>185</v>
      </c>
      <c r="I13" s="44">
        <f t="shared" si="3"/>
        <v>182.5</v>
      </c>
      <c r="J13" s="45">
        <f>COUNTIF($C$4:$C$23,"&gt;=180")-J14</f>
        <v>1</v>
      </c>
      <c r="K13" s="45">
        <f t="shared" si="6"/>
        <v>20</v>
      </c>
      <c r="L13" s="45">
        <f t="shared" si="4"/>
        <v>182.5</v>
      </c>
      <c r="M13" s="64" t="str">
        <f t="shared" si="5"/>
        <v/>
      </c>
      <c r="N13" s="65" t="str">
        <f t="shared" si="7"/>
        <v/>
      </c>
      <c r="O13" s="50" t="str">
        <f t="shared" si="8"/>
        <v/>
      </c>
    </row>
    <row r="14" spans="2:15" ht="14.25" thickBot="1">
      <c r="B14" s="45">
        <v>11</v>
      </c>
      <c r="C14" s="10">
        <v>158.4</v>
      </c>
      <c r="D14" s="44">
        <f t="shared" si="0"/>
        <v>18</v>
      </c>
      <c r="E14" s="45" t="str">
        <f t="shared" si="1"/>
        <v/>
      </c>
      <c r="G14" s="60">
        <v>185</v>
      </c>
      <c r="H14" s="61">
        <v>190</v>
      </c>
      <c r="I14" s="48">
        <f t="shared" si="3"/>
        <v>187.5</v>
      </c>
      <c r="J14" s="51">
        <f>COUNTIF($C$4:$C$23,"&gt;=185")</f>
        <v>0</v>
      </c>
      <c r="K14" s="51">
        <f t="shared" si="6"/>
        <v>20</v>
      </c>
      <c r="L14" s="51">
        <f t="shared" si="4"/>
        <v>0</v>
      </c>
      <c r="M14" s="66" t="str">
        <f t="shared" si="5"/>
        <v/>
      </c>
      <c r="N14" s="67" t="str">
        <f t="shared" si="7"/>
        <v/>
      </c>
      <c r="O14" s="53" t="str">
        <f t="shared" si="8"/>
        <v/>
      </c>
    </row>
    <row r="15" spans="2:15" ht="14.25" thickTop="1">
      <c r="B15" s="45">
        <v>12</v>
      </c>
      <c r="C15" s="10">
        <v>173.9</v>
      </c>
      <c r="D15" s="44">
        <f t="shared" si="0"/>
        <v>5</v>
      </c>
      <c r="E15" s="45" t="str">
        <f t="shared" si="1"/>
        <v/>
      </c>
      <c r="I15" s="43" t="s">
        <v>5</v>
      </c>
      <c r="J15" s="43">
        <f>SUM(J5:J14)</f>
        <v>20</v>
      </c>
      <c r="K15" s="68"/>
      <c r="L15" s="43">
        <f>SUM(L5:L14)</f>
        <v>3365</v>
      </c>
      <c r="M15" s="69"/>
      <c r="N15" s="70"/>
      <c r="O15" s="70"/>
    </row>
    <row r="16" spans="2:15">
      <c r="B16" s="45">
        <v>13</v>
      </c>
      <c r="C16" s="10">
        <v>166.2</v>
      </c>
      <c r="D16" s="44">
        <f t="shared" si="0"/>
        <v>12</v>
      </c>
      <c r="E16" s="45" t="str">
        <f t="shared" si="1"/>
        <v/>
      </c>
      <c r="J16" s="44" t="s">
        <v>21</v>
      </c>
      <c r="K16" s="50"/>
      <c r="L16" s="47">
        <f>L15/J15</f>
        <v>168.25</v>
      </c>
      <c r="N16" s="45" t="s">
        <v>20</v>
      </c>
      <c r="O16" s="47">
        <f>SUM(N5:O14)/2</f>
        <v>167.5</v>
      </c>
    </row>
    <row r="17" spans="2:5">
      <c r="B17" s="45">
        <v>14</v>
      </c>
      <c r="C17" s="10">
        <v>165.3</v>
      </c>
      <c r="D17" s="44">
        <f t="shared" si="0"/>
        <v>13</v>
      </c>
      <c r="E17" s="45" t="str">
        <f t="shared" si="1"/>
        <v/>
      </c>
    </row>
    <row r="18" spans="2:5">
      <c r="B18" s="45">
        <v>15</v>
      </c>
      <c r="C18" s="10">
        <v>172.5</v>
      </c>
      <c r="D18" s="44">
        <f t="shared" si="0"/>
        <v>6</v>
      </c>
      <c r="E18" s="45" t="str">
        <f t="shared" si="1"/>
        <v/>
      </c>
    </row>
    <row r="19" spans="2:5">
      <c r="B19" s="45">
        <v>16</v>
      </c>
      <c r="C19" s="10">
        <v>171.2</v>
      </c>
      <c r="D19" s="44">
        <f t="shared" si="0"/>
        <v>7</v>
      </c>
      <c r="E19" s="45" t="str">
        <f t="shared" si="1"/>
        <v/>
      </c>
    </row>
    <row r="20" spans="2:5">
      <c r="B20" s="45">
        <v>17</v>
      </c>
      <c r="C20" s="10">
        <v>180.3</v>
      </c>
      <c r="D20" s="44">
        <f t="shared" si="0"/>
        <v>1</v>
      </c>
      <c r="E20" s="45" t="str">
        <f t="shared" si="1"/>
        <v/>
      </c>
    </row>
    <row r="21" spans="2:5">
      <c r="B21" s="45">
        <v>18</v>
      </c>
      <c r="C21" s="10">
        <v>170.1</v>
      </c>
      <c r="D21" s="44">
        <f t="shared" si="0"/>
        <v>9</v>
      </c>
      <c r="E21" s="45" t="str">
        <f t="shared" si="1"/>
        <v/>
      </c>
    </row>
    <row r="22" spans="2:5">
      <c r="B22" s="45">
        <v>19</v>
      </c>
      <c r="C22" s="10">
        <v>164.6</v>
      </c>
      <c r="D22" s="44">
        <f t="shared" si="0"/>
        <v>15</v>
      </c>
      <c r="E22" s="45" t="str">
        <f t="shared" si="1"/>
        <v/>
      </c>
    </row>
    <row r="23" spans="2:5" ht="14.25" thickBot="1">
      <c r="B23" s="51">
        <v>20</v>
      </c>
      <c r="C23" s="11">
        <v>155.4</v>
      </c>
      <c r="D23" s="48">
        <f t="shared" si="0"/>
        <v>19</v>
      </c>
      <c r="E23" s="51" t="str">
        <f t="shared" si="1"/>
        <v/>
      </c>
    </row>
    <row r="24" spans="2:5" ht="14.25" thickTop="1">
      <c r="B24" s="43" t="s">
        <v>5</v>
      </c>
      <c r="C24" s="43">
        <f>SUM(C4:C23)</f>
        <v>3353.1</v>
      </c>
      <c r="D24" s="43" t="s">
        <v>20</v>
      </c>
      <c r="E24" s="71">
        <f>SUM(E4:E23)/2</f>
        <v>166.75</v>
      </c>
    </row>
    <row r="25" spans="2:5">
      <c r="B25" s="45" t="s">
        <v>11</v>
      </c>
      <c r="C25" s="45">
        <f>COUNT(C4:C23)</f>
        <v>20</v>
      </c>
    </row>
    <row r="26" spans="2:5">
      <c r="B26" s="45" t="s">
        <v>6</v>
      </c>
      <c r="C26" s="46">
        <f>C24/C25</f>
        <v>167.655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J25"/>
  <sheetViews>
    <sheetView workbookViewId="0">
      <selection activeCell="D21" sqref="D21"/>
    </sheetView>
  </sheetViews>
  <sheetFormatPr defaultRowHeight="13.5"/>
  <cols>
    <col min="1" max="16384" width="9" style="36"/>
  </cols>
  <sheetData>
    <row r="3" spans="2:10">
      <c r="B3" s="51" t="s">
        <v>26</v>
      </c>
      <c r="C3" s="51" t="s">
        <v>27</v>
      </c>
      <c r="D3" s="51" t="s">
        <v>30</v>
      </c>
      <c r="E3" s="51" t="s">
        <v>32</v>
      </c>
    </row>
    <row r="4" spans="2:10" ht="14.25" thickBot="1">
      <c r="B4" s="57"/>
      <c r="C4" s="57"/>
      <c r="D4" s="72" t="s">
        <v>31</v>
      </c>
      <c r="E4" s="57"/>
      <c r="I4" s="37" t="s">
        <v>65</v>
      </c>
      <c r="J4" s="37" t="s">
        <v>66</v>
      </c>
    </row>
    <row r="5" spans="2:10" ht="14.25" thickTop="1">
      <c r="B5" s="40">
        <v>1</v>
      </c>
      <c r="C5" s="9">
        <v>13</v>
      </c>
      <c r="D5" s="40">
        <f>C5-$C$16</f>
        <v>2</v>
      </c>
      <c r="E5" s="40">
        <f>D5^2</f>
        <v>4</v>
      </c>
      <c r="I5" s="40">
        <v>1</v>
      </c>
      <c r="J5" s="40">
        <f>COUNTIF($C$5:$C$14,"=1")</f>
        <v>0</v>
      </c>
    </row>
    <row r="6" spans="2:10">
      <c r="B6" s="45">
        <v>2</v>
      </c>
      <c r="C6" s="10">
        <v>12</v>
      </c>
      <c r="D6" s="45">
        <f t="shared" ref="D6:D14" si="0">C6-$C$16</f>
        <v>1</v>
      </c>
      <c r="E6" s="45">
        <f t="shared" ref="E6:E14" si="1">D6^2</f>
        <v>1</v>
      </c>
      <c r="I6" s="45">
        <v>2</v>
      </c>
      <c r="J6" s="45">
        <f>COUNTIF($C$5:$C$14,"=2")</f>
        <v>0</v>
      </c>
    </row>
    <row r="7" spans="2:10">
      <c r="B7" s="45">
        <v>3</v>
      </c>
      <c r="C7" s="10">
        <v>15</v>
      </c>
      <c r="D7" s="45">
        <f t="shared" si="0"/>
        <v>4</v>
      </c>
      <c r="E7" s="45">
        <f t="shared" si="1"/>
        <v>16</v>
      </c>
      <c r="I7" s="45">
        <v>3</v>
      </c>
      <c r="J7" s="45">
        <f>COUNTIF($C$5:$C$14,"=3")</f>
        <v>0</v>
      </c>
    </row>
    <row r="8" spans="2:10">
      <c r="B8" s="45">
        <v>4</v>
      </c>
      <c r="C8" s="10">
        <v>8</v>
      </c>
      <c r="D8" s="45">
        <f t="shared" si="0"/>
        <v>-3</v>
      </c>
      <c r="E8" s="45">
        <f t="shared" si="1"/>
        <v>9</v>
      </c>
      <c r="I8" s="45">
        <v>4</v>
      </c>
      <c r="J8" s="45">
        <f>COUNTIF($C$5:$C$14,"=4")</f>
        <v>0</v>
      </c>
    </row>
    <row r="9" spans="2:10">
      <c r="B9" s="45">
        <v>5</v>
      </c>
      <c r="C9" s="10">
        <v>14</v>
      </c>
      <c r="D9" s="45">
        <f t="shared" si="0"/>
        <v>3</v>
      </c>
      <c r="E9" s="45">
        <f t="shared" si="1"/>
        <v>9</v>
      </c>
      <c r="I9" s="45">
        <v>5</v>
      </c>
      <c r="J9" s="45">
        <f>COUNTIF($C$5:$C$14,"=5")</f>
        <v>0</v>
      </c>
    </row>
    <row r="10" spans="2:10">
      <c r="B10" s="45">
        <v>6</v>
      </c>
      <c r="C10" s="10">
        <v>12</v>
      </c>
      <c r="D10" s="45">
        <f t="shared" si="0"/>
        <v>1</v>
      </c>
      <c r="E10" s="45">
        <f t="shared" si="1"/>
        <v>1</v>
      </c>
      <c r="I10" s="45">
        <v>6</v>
      </c>
      <c r="J10" s="45">
        <f>COUNTIF($C$5:$C$14,"=6")</f>
        <v>1</v>
      </c>
    </row>
    <row r="11" spans="2:10">
      <c r="B11" s="45">
        <v>7</v>
      </c>
      <c r="C11" s="10">
        <v>10</v>
      </c>
      <c r="D11" s="45">
        <f t="shared" si="0"/>
        <v>-1</v>
      </c>
      <c r="E11" s="45">
        <f t="shared" si="1"/>
        <v>1</v>
      </c>
      <c r="I11" s="45">
        <v>7</v>
      </c>
      <c r="J11" s="45">
        <f>COUNTIF($C$5:$C$14,"=7")</f>
        <v>0</v>
      </c>
    </row>
    <row r="12" spans="2:10">
      <c r="B12" s="45">
        <v>8</v>
      </c>
      <c r="C12" s="10">
        <v>11</v>
      </c>
      <c r="D12" s="45">
        <f t="shared" si="0"/>
        <v>0</v>
      </c>
      <c r="E12" s="45">
        <f t="shared" si="1"/>
        <v>0</v>
      </c>
      <c r="I12" s="45">
        <v>8</v>
      </c>
      <c r="J12" s="45">
        <f>COUNTIF($C$5:$C$14,"=8")</f>
        <v>1</v>
      </c>
    </row>
    <row r="13" spans="2:10">
      <c r="B13" s="45">
        <v>9</v>
      </c>
      <c r="C13" s="10">
        <v>6</v>
      </c>
      <c r="D13" s="45">
        <f t="shared" si="0"/>
        <v>-5</v>
      </c>
      <c r="E13" s="45">
        <f t="shared" si="1"/>
        <v>25</v>
      </c>
      <c r="I13" s="45">
        <v>9</v>
      </c>
      <c r="J13" s="45">
        <f>COUNTIF($C$5:$C$14,"=9")</f>
        <v>1</v>
      </c>
    </row>
    <row r="14" spans="2:10" ht="14.25" thickBot="1">
      <c r="B14" s="51">
        <v>10</v>
      </c>
      <c r="C14" s="11">
        <v>9</v>
      </c>
      <c r="D14" s="51">
        <f t="shared" si="0"/>
        <v>-2</v>
      </c>
      <c r="E14" s="51">
        <f t="shared" si="1"/>
        <v>4</v>
      </c>
      <c r="I14" s="45">
        <v>10</v>
      </c>
      <c r="J14" s="45">
        <f>COUNTIF($C$5:$C$14,"=10")</f>
        <v>1</v>
      </c>
    </row>
    <row r="15" spans="2:10" ht="14.25" thickTop="1">
      <c r="B15" s="43" t="s">
        <v>28</v>
      </c>
      <c r="C15" s="43">
        <f>SUM(C5:C14)</f>
        <v>110</v>
      </c>
      <c r="D15" s="68"/>
      <c r="E15" s="43">
        <f>SUM(E5:E14)</f>
        <v>70</v>
      </c>
      <c r="I15" s="45">
        <v>11</v>
      </c>
      <c r="J15" s="45">
        <f>COUNTIF($C$5:$C$14,"=11")</f>
        <v>1</v>
      </c>
    </row>
    <row r="16" spans="2:10">
      <c r="B16" s="45" t="s">
        <v>29</v>
      </c>
      <c r="C16" s="45">
        <f>C15/10</f>
        <v>11</v>
      </c>
      <c r="D16" s="50" t="s">
        <v>33</v>
      </c>
      <c r="E16" s="45">
        <f>E15/10</f>
        <v>7</v>
      </c>
      <c r="I16" s="45">
        <v>12</v>
      </c>
      <c r="J16" s="45">
        <f>COUNTIF($C$5:$C$14,"=12")</f>
        <v>2</v>
      </c>
    </row>
    <row r="17" spans="4:10">
      <c r="D17" s="45" t="s">
        <v>34</v>
      </c>
      <c r="E17" s="73">
        <f>SQRT(E16)</f>
        <v>2.6457513110645907</v>
      </c>
      <c r="I17" s="45">
        <v>13</v>
      </c>
      <c r="J17" s="45">
        <f>COUNTIF($C$5:$C$14,"=13")</f>
        <v>1</v>
      </c>
    </row>
    <row r="18" spans="4:10">
      <c r="I18" s="45">
        <v>14</v>
      </c>
      <c r="J18" s="45">
        <f>COUNTIF($C$5:$C$14,"=14")</f>
        <v>1</v>
      </c>
    </row>
    <row r="19" spans="4:10">
      <c r="I19" s="45">
        <v>15</v>
      </c>
      <c r="J19" s="45">
        <f>COUNTIF($C$5:$C$14,"=15")</f>
        <v>1</v>
      </c>
    </row>
    <row r="20" spans="4:10">
      <c r="I20" s="45">
        <v>16</v>
      </c>
      <c r="J20" s="45">
        <f>COUNTIF($C$5:$C$14,"=16")</f>
        <v>0</v>
      </c>
    </row>
    <row r="21" spans="4:10">
      <c r="I21" s="45">
        <v>17</v>
      </c>
      <c r="J21" s="45">
        <f>COUNTIF($C$5:$C$14,"=17")</f>
        <v>0</v>
      </c>
    </row>
    <row r="22" spans="4:10">
      <c r="I22" s="45">
        <v>18</v>
      </c>
      <c r="J22" s="45">
        <f>COUNTIF($C$5:$C$14,"=18")</f>
        <v>0</v>
      </c>
    </row>
    <row r="23" spans="4:10">
      <c r="I23" s="45">
        <v>19</v>
      </c>
      <c r="J23" s="45">
        <f>COUNTIF($C$5:$C$14,"=19")</f>
        <v>0</v>
      </c>
    </row>
    <row r="24" spans="4:10" ht="14.25" thickBot="1">
      <c r="I24" s="51">
        <v>20</v>
      </c>
      <c r="J24" s="51">
        <f>COUNTIF($C$5:$C$14,"=20")</f>
        <v>0</v>
      </c>
    </row>
    <row r="25" spans="4:10" ht="14.25" thickTop="1">
      <c r="I25" s="43" t="s">
        <v>67</v>
      </c>
      <c r="J25" s="43">
        <f>SUM(J5:J24)</f>
        <v>10</v>
      </c>
    </row>
  </sheetData>
  <sheetProtection sheet="1" objects="1" scenarios="1"/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6:O23"/>
  <sheetViews>
    <sheetView workbookViewId="0">
      <selection activeCell="H19" sqref="H19"/>
    </sheetView>
  </sheetViews>
  <sheetFormatPr defaultRowHeight="13.5"/>
  <sheetData>
    <row r="6" spans="3:10">
      <c r="C6" s="13" t="s">
        <v>12</v>
      </c>
      <c r="D6" s="14"/>
      <c r="E6" s="2" t="s">
        <v>15</v>
      </c>
      <c r="F6" s="2" t="s">
        <v>11</v>
      </c>
      <c r="G6" s="2" t="s">
        <v>15</v>
      </c>
      <c r="H6" s="2" t="s">
        <v>30</v>
      </c>
      <c r="I6" s="2" t="s">
        <v>32</v>
      </c>
      <c r="J6" s="31" t="s">
        <v>32</v>
      </c>
    </row>
    <row r="7" spans="3:10" ht="16.5" thickBot="1">
      <c r="C7" s="19" t="s">
        <v>13</v>
      </c>
      <c r="D7" s="20" t="s">
        <v>14</v>
      </c>
      <c r="E7" s="21" t="s">
        <v>36</v>
      </c>
      <c r="F7" s="22"/>
      <c r="G7" s="22" t="s">
        <v>35</v>
      </c>
      <c r="H7" s="23" t="s">
        <v>4</v>
      </c>
      <c r="I7" s="23" t="s">
        <v>38</v>
      </c>
      <c r="J7" s="30" t="s">
        <v>35</v>
      </c>
    </row>
    <row r="8" spans="3:10" ht="14.25" thickTop="1">
      <c r="C8" s="24">
        <v>140</v>
      </c>
      <c r="D8" s="25">
        <v>150</v>
      </c>
      <c r="E8" s="3">
        <f>(C8+D8)/2</f>
        <v>145</v>
      </c>
      <c r="F8" s="74">
        <v>4</v>
      </c>
      <c r="G8" s="3">
        <f>E8*F8</f>
        <v>580</v>
      </c>
      <c r="H8" s="3">
        <f>E8-$G$14</f>
        <v>-15</v>
      </c>
      <c r="I8" s="3">
        <f>H8^2</f>
        <v>225</v>
      </c>
      <c r="J8" s="3">
        <f>I8*F8</f>
        <v>900</v>
      </c>
    </row>
    <row r="9" spans="3:10">
      <c r="C9" s="26">
        <v>150</v>
      </c>
      <c r="D9" s="27">
        <v>160</v>
      </c>
      <c r="E9" s="1">
        <f t="shared" ref="E9:E12" si="0">(C9+D9)/2</f>
        <v>155</v>
      </c>
      <c r="F9" s="10">
        <v>6</v>
      </c>
      <c r="G9" s="1">
        <f t="shared" ref="G9:G12" si="1">E9*F9</f>
        <v>930</v>
      </c>
      <c r="H9" s="1">
        <f t="shared" ref="H9:H12" si="2">E9-$G$14</f>
        <v>-5</v>
      </c>
      <c r="I9" s="1">
        <f t="shared" ref="I9:I12" si="3">H9^2</f>
        <v>25</v>
      </c>
      <c r="J9" s="1">
        <f t="shared" ref="J9:J12" si="4">I9*F9</f>
        <v>150</v>
      </c>
    </row>
    <row r="10" spans="3:10">
      <c r="C10" s="26">
        <v>160</v>
      </c>
      <c r="D10" s="27">
        <v>170</v>
      </c>
      <c r="E10" s="1">
        <f t="shared" si="0"/>
        <v>165</v>
      </c>
      <c r="F10" s="10">
        <v>7</v>
      </c>
      <c r="G10" s="1">
        <f t="shared" si="1"/>
        <v>1155</v>
      </c>
      <c r="H10" s="1">
        <f t="shared" si="2"/>
        <v>5</v>
      </c>
      <c r="I10" s="1">
        <f t="shared" si="3"/>
        <v>25</v>
      </c>
      <c r="J10" s="1">
        <f t="shared" si="4"/>
        <v>175</v>
      </c>
    </row>
    <row r="11" spans="3:10">
      <c r="C11" s="26">
        <v>170</v>
      </c>
      <c r="D11" s="27">
        <v>180</v>
      </c>
      <c r="E11" s="1">
        <f t="shared" si="0"/>
        <v>175</v>
      </c>
      <c r="F11" s="10">
        <v>2</v>
      </c>
      <c r="G11" s="1">
        <f t="shared" si="1"/>
        <v>350</v>
      </c>
      <c r="H11" s="1">
        <f t="shared" si="2"/>
        <v>15</v>
      </c>
      <c r="I11" s="1">
        <f t="shared" si="3"/>
        <v>225</v>
      </c>
      <c r="J11" s="1">
        <f t="shared" si="4"/>
        <v>450</v>
      </c>
    </row>
    <row r="12" spans="3:10" ht="14.25" thickBot="1">
      <c r="C12" s="28">
        <v>180</v>
      </c>
      <c r="D12" s="29">
        <v>190</v>
      </c>
      <c r="E12" s="5">
        <f t="shared" si="0"/>
        <v>185</v>
      </c>
      <c r="F12" s="75">
        <v>1</v>
      </c>
      <c r="G12" s="5">
        <f t="shared" si="1"/>
        <v>185</v>
      </c>
      <c r="H12" s="5">
        <f t="shared" si="2"/>
        <v>25</v>
      </c>
      <c r="I12" s="5">
        <f t="shared" si="3"/>
        <v>625</v>
      </c>
      <c r="J12" s="5">
        <f t="shared" si="4"/>
        <v>625</v>
      </c>
    </row>
    <row r="13" spans="3:10" ht="14.25" thickTop="1">
      <c r="E13" s="4" t="s">
        <v>5</v>
      </c>
      <c r="F13" s="4">
        <f>SUM(F8:F12)</f>
        <v>20</v>
      </c>
      <c r="G13" s="4">
        <f>SUM(G8:G12)</f>
        <v>3200</v>
      </c>
      <c r="H13" s="16"/>
      <c r="I13" s="3" t="s">
        <v>5</v>
      </c>
      <c r="J13" s="4">
        <f>SUM(J8:J12)</f>
        <v>2300</v>
      </c>
    </row>
    <row r="14" spans="3:10">
      <c r="F14" s="1" t="s">
        <v>37</v>
      </c>
      <c r="G14" s="8">
        <f>G13/$F$13</f>
        <v>160</v>
      </c>
      <c r="I14" s="1" t="s">
        <v>33</v>
      </c>
      <c r="J14" s="8">
        <f>J13/$F$13</f>
        <v>115</v>
      </c>
    </row>
    <row r="15" spans="3:10">
      <c r="I15" s="1" t="s">
        <v>34</v>
      </c>
      <c r="J15" s="18">
        <f>SQRT(J14)</f>
        <v>10.723805294763608</v>
      </c>
    </row>
    <row r="23" spans="15:15" ht="21">
      <c r="O23" ph="1"/>
    </row>
  </sheetData>
  <sheetProtection sheet="1" objects="1" scenarios="1"/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C6:O23"/>
  <sheetViews>
    <sheetView workbookViewId="0">
      <selection activeCell="I23" sqref="I23"/>
    </sheetView>
  </sheetViews>
  <sheetFormatPr defaultRowHeight="13.5"/>
  <sheetData>
    <row r="6" spans="3:10">
      <c r="C6" s="13" t="s">
        <v>12</v>
      </c>
      <c r="D6" s="14"/>
      <c r="E6" s="2" t="s">
        <v>15</v>
      </c>
      <c r="F6" s="2" t="s">
        <v>11</v>
      </c>
      <c r="G6" s="2" t="s">
        <v>15</v>
      </c>
      <c r="H6" s="2" t="s">
        <v>30</v>
      </c>
      <c r="I6" s="2" t="s">
        <v>32</v>
      </c>
      <c r="J6" s="31" t="s">
        <v>32</v>
      </c>
    </row>
    <row r="7" spans="3:10" ht="16.5" thickBot="1">
      <c r="C7" s="19" t="s">
        <v>13</v>
      </c>
      <c r="D7" s="20" t="s">
        <v>14</v>
      </c>
      <c r="E7" s="21" t="s">
        <v>36</v>
      </c>
      <c r="F7" s="22"/>
      <c r="G7" s="22" t="s">
        <v>35</v>
      </c>
      <c r="H7" s="23" t="s">
        <v>4</v>
      </c>
      <c r="I7" s="23" t="s">
        <v>38</v>
      </c>
      <c r="J7" s="30" t="s">
        <v>35</v>
      </c>
    </row>
    <row r="8" spans="3:10" ht="14.25" thickTop="1">
      <c r="C8" s="3">
        <v>40</v>
      </c>
      <c r="D8" s="3">
        <v>50</v>
      </c>
      <c r="E8" s="3">
        <f>(C8+D8)/2</f>
        <v>45</v>
      </c>
      <c r="F8" s="74">
        <v>1</v>
      </c>
      <c r="G8" s="3">
        <f>E8*F8</f>
        <v>45</v>
      </c>
      <c r="H8" s="3">
        <f>E8-$G$14</f>
        <v>-20</v>
      </c>
      <c r="I8" s="3">
        <f>H8^2</f>
        <v>400</v>
      </c>
      <c r="J8" s="3">
        <f>I8*F8</f>
        <v>400</v>
      </c>
    </row>
    <row r="9" spans="3:10">
      <c r="C9" s="1">
        <v>50</v>
      </c>
      <c r="D9" s="1">
        <v>60</v>
      </c>
      <c r="E9" s="1">
        <f t="shared" ref="E9:E12" si="0">(C9+D9)/2</f>
        <v>55</v>
      </c>
      <c r="F9" s="10">
        <v>6</v>
      </c>
      <c r="G9" s="1">
        <f t="shared" ref="G9:G12" si="1">E9*F9</f>
        <v>330</v>
      </c>
      <c r="H9" s="1">
        <f t="shared" ref="H9:H12" si="2">E9-$G$14</f>
        <v>-10</v>
      </c>
      <c r="I9" s="1">
        <f t="shared" ref="I9:I12" si="3">H9^2</f>
        <v>100</v>
      </c>
      <c r="J9" s="1">
        <f t="shared" ref="J9:J12" si="4">I9*F9</f>
        <v>600</v>
      </c>
    </row>
    <row r="10" spans="3:10">
      <c r="C10" s="1">
        <v>60</v>
      </c>
      <c r="D10" s="1">
        <v>70</v>
      </c>
      <c r="E10" s="1">
        <f t="shared" si="0"/>
        <v>65</v>
      </c>
      <c r="F10" s="10">
        <v>7</v>
      </c>
      <c r="G10" s="1">
        <f t="shared" si="1"/>
        <v>455</v>
      </c>
      <c r="H10" s="1">
        <f t="shared" si="2"/>
        <v>0</v>
      </c>
      <c r="I10" s="1">
        <f t="shared" si="3"/>
        <v>0</v>
      </c>
      <c r="J10" s="1">
        <f t="shared" si="4"/>
        <v>0</v>
      </c>
    </row>
    <row r="11" spans="3:10">
      <c r="C11" s="1">
        <v>70</v>
      </c>
      <c r="D11" s="1">
        <v>80</v>
      </c>
      <c r="E11" s="1">
        <f t="shared" si="0"/>
        <v>75</v>
      </c>
      <c r="F11" s="10">
        <v>4</v>
      </c>
      <c r="G11" s="1">
        <f t="shared" si="1"/>
        <v>300</v>
      </c>
      <c r="H11" s="1">
        <f t="shared" si="2"/>
        <v>10</v>
      </c>
      <c r="I11" s="1">
        <f t="shared" si="3"/>
        <v>100</v>
      </c>
      <c r="J11" s="1">
        <f t="shared" si="4"/>
        <v>400</v>
      </c>
    </row>
    <row r="12" spans="3:10" ht="14.25" thickBot="1">
      <c r="C12" s="5">
        <v>80</v>
      </c>
      <c r="D12" s="5">
        <v>90</v>
      </c>
      <c r="E12" s="5">
        <f t="shared" si="0"/>
        <v>85</v>
      </c>
      <c r="F12" s="75">
        <v>2</v>
      </c>
      <c r="G12" s="5">
        <f t="shared" si="1"/>
        <v>170</v>
      </c>
      <c r="H12" s="5">
        <f t="shared" si="2"/>
        <v>20</v>
      </c>
      <c r="I12" s="5">
        <f t="shared" si="3"/>
        <v>400</v>
      </c>
      <c r="J12" s="5">
        <f t="shared" si="4"/>
        <v>800</v>
      </c>
    </row>
    <row r="13" spans="3:10" ht="14.25" thickTop="1">
      <c r="E13" s="4" t="s">
        <v>5</v>
      </c>
      <c r="F13" s="4">
        <f>SUM(F8:F12)</f>
        <v>20</v>
      </c>
      <c r="G13" s="4">
        <f>SUM(G8:G12)</f>
        <v>1300</v>
      </c>
      <c r="H13" s="16"/>
      <c r="I13" s="3" t="s">
        <v>5</v>
      </c>
      <c r="J13" s="4">
        <f>SUM(J8:J12)</f>
        <v>2200</v>
      </c>
    </row>
    <row r="14" spans="3:10">
      <c r="F14" s="1" t="s">
        <v>37</v>
      </c>
      <c r="G14" s="8">
        <f>G13/$F$13</f>
        <v>65</v>
      </c>
      <c r="I14" s="1" t="s">
        <v>33</v>
      </c>
      <c r="J14" s="8">
        <f>J13/$F$13</f>
        <v>110</v>
      </c>
    </row>
    <row r="15" spans="3:10">
      <c r="I15" s="1" t="s">
        <v>34</v>
      </c>
      <c r="J15" s="18">
        <f>SQRT(J14)</f>
        <v>10.488088481701515</v>
      </c>
    </row>
    <row r="23" spans="15:15" ht="21">
      <c r="O23" ph="1"/>
    </row>
  </sheetData>
  <sheetProtection sheet="1" objects="1" scenarios="1"/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C6:M28"/>
  <sheetViews>
    <sheetView workbookViewId="0">
      <selection activeCell="J23" sqref="J23"/>
    </sheetView>
  </sheetViews>
  <sheetFormatPr defaultRowHeight="13.5"/>
  <cols>
    <col min="1" max="16384" width="9" style="36"/>
  </cols>
  <sheetData>
    <row r="6" spans="3:13" ht="14.25" thickBot="1">
      <c r="C6" s="37" t="s">
        <v>10</v>
      </c>
      <c r="D6" s="37" t="s">
        <v>0</v>
      </c>
      <c r="E6" s="37" t="s">
        <v>30</v>
      </c>
      <c r="F6" s="55" t="s">
        <v>32</v>
      </c>
      <c r="G6" s="76" t="s">
        <v>41</v>
      </c>
      <c r="I6" s="77"/>
      <c r="J6" s="77"/>
      <c r="K6" s="77"/>
      <c r="L6" s="77"/>
      <c r="M6" s="77"/>
    </row>
    <row r="7" spans="3:13" ht="14.25" thickTop="1">
      <c r="C7" s="40">
        <v>1</v>
      </c>
      <c r="D7" s="9">
        <v>3</v>
      </c>
      <c r="E7" s="78">
        <f>D7-$D$14</f>
        <v>-2.5</v>
      </c>
      <c r="F7" s="79">
        <f>E7^2</f>
        <v>6.25</v>
      </c>
      <c r="G7" s="80">
        <f>D7^2</f>
        <v>9</v>
      </c>
      <c r="I7" s="77"/>
      <c r="J7" s="77"/>
      <c r="K7" s="81"/>
      <c r="L7" s="81"/>
      <c r="M7" s="77"/>
    </row>
    <row r="8" spans="3:13">
      <c r="C8" s="45">
        <v>2</v>
      </c>
      <c r="D8" s="10">
        <v>8</v>
      </c>
      <c r="E8" s="73">
        <f t="shared" ref="E8:E12" si="0">D8-$D$14</f>
        <v>2.5</v>
      </c>
      <c r="F8" s="82">
        <f t="shared" ref="F8:F12" si="1">E8^2</f>
        <v>6.25</v>
      </c>
      <c r="G8" s="83">
        <f t="shared" ref="G8:G12" si="2">D8^2</f>
        <v>64</v>
      </c>
      <c r="I8" s="77"/>
      <c r="J8" s="77"/>
      <c r="K8" s="81"/>
      <c r="L8" s="81"/>
      <c r="M8" s="77"/>
    </row>
    <row r="9" spans="3:13">
      <c r="C9" s="45">
        <v>3</v>
      </c>
      <c r="D9" s="10">
        <v>5</v>
      </c>
      <c r="E9" s="73">
        <f t="shared" si="0"/>
        <v>-0.5</v>
      </c>
      <c r="F9" s="82">
        <f t="shared" si="1"/>
        <v>0.25</v>
      </c>
      <c r="G9" s="83">
        <f t="shared" si="2"/>
        <v>25</v>
      </c>
      <c r="I9" s="77"/>
      <c r="J9" s="77"/>
      <c r="K9" s="81"/>
      <c r="L9" s="81"/>
      <c r="M9" s="77"/>
    </row>
    <row r="10" spans="3:13">
      <c r="C10" s="45">
        <v>4</v>
      </c>
      <c r="D10" s="10">
        <v>6</v>
      </c>
      <c r="E10" s="73">
        <f t="shared" si="0"/>
        <v>0.5</v>
      </c>
      <c r="F10" s="82">
        <f t="shared" si="1"/>
        <v>0.25</v>
      </c>
      <c r="G10" s="83">
        <f t="shared" si="2"/>
        <v>36</v>
      </c>
      <c r="I10" s="77"/>
      <c r="J10" s="77"/>
      <c r="K10" s="81"/>
      <c r="L10" s="81"/>
      <c r="M10" s="77"/>
    </row>
    <row r="11" spans="3:13">
      <c r="C11" s="45">
        <v>5</v>
      </c>
      <c r="D11" s="10">
        <v>4</v>
      </c>
      <c r="E11" s="73">
        <f t="shared" si="0"/>
        <v>-1.5</v>
      </c>
      <c r="F11" s="82">
        <f t="shared" si="1"/>
        <v>2.25</v>
      </c>
      <c r="G11" s="83">
        <f t="shared" si="2"/>
        <v>16</v>
      </c>
      <c r="I11" s="77"/>
      <c r="J11" s="77"/>
      <c r="K11" s="81"/>
      <c r="L11" s="81"/>
      <c r="M11" s="77"/>
    </row>
    <row r="12" spans="3:13" ht="14.25" thickBot="1">
      <c r="C12" s="51">
        <v>6</v>
      </c>
      <c r="D12" s="11">
        <v>7</v>
      </c>
      <c r="E12" s="84">
        <f t="shared" si="0"/>
        <v>1.5</v>
      </c>
      <c r="F12" s="85">
        <f t="shared" si="1"/>
        <v>2.25</v>
      </c>
      <c r="G12" s="86">
        <f t="shared" si="2"/>
        <v>49</v>
      </c>
      <c r="I12" s="77"/>
      <c r="J12" s="77"/>
      <c r="K12" s="81"/>
      <c r="L12" s="81"/>
      <c r="M12" s="77"/>
    </row>
    <row r="13" spans="3:13" ht="14.25" thickTop="1">
      <c r="C13" s="43" t="s">
        <v>5</v>
      </c>
      <c r="D13" s="43">
        <f>SUM(D7:D12)</f>
        <v>33</v>
      </c>
      <c r="E13" s="68"/>
      <c r="F13" s="54">
        <f>SUM(F7:F12)</f>
        <v>17.5</v>
      </c>
      <c r="G13" s="87">
        <f>SUM(G7:G12)</f>
        <v>199</v>
      </c>
      <c r="I13" s="77"/>
      <c r="J13" s="77"/>
      <c r="K13" s="77"/>
      <c r="L13" s="77"/>
      <c r="M13" s="77"/>
    </row>
    <row r="14" spans="3:13">
      <c r="C14" s="40" t="s">
        <v>6</v>
      </c>
      <c r="D14" s="78">
        <f>D13/6</f>
        <v>5.5</v>
      </c>
      <c r="E14" s="40" t="s">
        <v>33</v>
      </c>
      <c r="F14" s="88">
        <f>F13/6</f>
        <v>2.9166666666666665</v>
      </c>
      <c r="G14" s="89">
        <f>G13/6</f>
        <v>33.166666666666664</v>
      </c>
      <c r="I14" s="77"/>
      <c r="J14" s="81"/>
      <c r="K14" s="77"/>
      <c r="L14" s="81"/>
      <c r="M14" s="81"/>
    </row>
    <row r="15" spans="3:13">
      <c r="D15" s="90"/>
      <c r="F15" s="90"/>
      <c r="G15" s="91" t="s">
        <v>43</v>
      </c>
      <c r="I15" s="77"/>
      <c r="J15" s="81"/>
      <c r="K15" s="77"/>
      <c r="L15" s="81"/>
      <c r="M15" s="92"/>
    </row>
    <row r="16" spans="3:13">
      <c r="C16" s="45" t="s">
        <v>42</v>
      </c>
      <c r="D16" s="73">
        <f>D14^2</f>
        <v>30.25</v>
      </c>
      <c r="F16" s="45" t="s">
        <v>33</v>
      </c>
      <c r="G16" s="93">
        <f>G14-D16</f>
        <v>2.9166666666666643</v>
      </c>
      <c r="I16" s="77"/>
      <c r="J16" s="81"/>
      <c r="K16" s="77"/>
      <c r="L16" s="77"/>
      <c r="M16" s="81"/>
    </row>
    <row r="17" spans="3:13">
      <c r="I17" s="77"/>
      <c r="J17" s="77"/>
      <c r="K17" s="77"/>
      <c r="L17" s="77"/>
      <c r="M17" s="77"/>
    </row>
    <row r="18" spans="3:13" ht="14.25" thickBot="1">
      <c r="C18" s="37" t="s">
        <v>10</v>
      </c>
      <c r="D18" s="37" t="s">
        <v>0</v>
      </c>
      <c r="E18" s="37" t="s">
        <v>30</v>
      </c>
      <c r="F18" s="55" t="s">
        <v>32</v>
      </c>
      <c r="G18" s="76" t="s">
        <v>41</v>
      </c>
      <c r="I18" s="77"/>
      <c r="J18" s="77"/>
      <c r="K18" s="77"/>
      <c r="L18" s="77"/>
      <c r="M18" s="77"/>
    </row>
    <row r="19" spans="3:13" ht="14.25" thickTop="1">
      <c r="C19" s="40">
        <v>1</v>
      </c>
      <c r="D19" s="9">
        <v>3</v>
      </c>
      <c r="E19" s="94">
        <f t="shared" ref="E19:E24" si="3">D19-$D$26</f>
        <v>-2.666666666666667</v>
      </c>
      <c r="F19" s="95">
        <f>E19^2</f>
        <v>7.1111111111111125</v>
      </c>
      <c r="G19" s="80">
        <f>D19^2</f>
        <v>9</v>
      </c>
      <c r="I19" s="77"/>
      <c r="J19" s="77"/>
      <c r="K19" s="81"/>
      <c r="L19" s="81"/>
      <c r="M19" s="77"/>
    </row>
    <row r="20" spans="3:13">
      <c r="C20" s="45">
        <v>2</v>
      </c>
      <c r="D20" s="10">
        <v>9</v>
      </c>
      <c r="E20" s="96">
        <f t="shared" si="3"/>
        <v>3.333333333333333</v>
      </c>
      <c r="F20" s="97">
        <f t="shared" ref="F20:F24" si="4">E20^2</f>
        <v>11.111111111111109</v>
      </c>
      <c r="G20" s="83">
        <f t="shared" ref="G20:G24" si="5">D20^2</f>
        <v>81</v>
      </c>
      <c r="I20" s="77"/>
      <c r="J20" s="77"/>
      <c r="K20" s="81"/>
      <c r="L20" s="81"/>
      <c r="M20" s="77"/>
    </row>
    <row r="21" spans="3:13">
      <c r="C21" s="45">
        <v>3</v>
      </c>
      <c r="D21" s="10">
        <v>5</v>
      </c>
      <c r="E21" s="96">
        <f t="shared" si="3"/>
        <v>-0.66666666666666696</v>
      </c>
      <c r="F21" s="97">
        <f t="shared" si="4"/>
        <v>0.44444444444444486</v>
      </c>
      <c r="G21" s="83">
        <f t="shared" si="5"/>
        <v>25</v>
      </c>
      <c r="I21" s="77"/>
      <c r="J21" s="77"/>
      <c r="K21" s="81"/>
      <c r="L21" s="81"/>
      <c r="M21" s="77"/>
    </row>
    <row r="22" spans="3:13">
      <c r="C22" s="45">
        <v>4</v>
      </c>
      <c r="D22" s="10">
        <v>6</v>
      </c>
      <c r="E22" s="96">
        <f t="shared" si="3"/>
        <v>0.33333333333333304</v>
      </c>
      <c r="F22" s="97">
        <f t="shared" si="4"/>
        <v>0.11111111111111091</v>
      </c>
      <c r="G22" s="83">
        <f t="shared" si="5"/>
        <v>36</v>
      </c>
      <c r="I22" s="77"/>
      <c r="J22" s="77"/>
      <c r="K22" s="81"/>
      <c r="L22" s="81"/>
      <c r="M22" s="77"/>
    </row>
    <row r="23" spans="3:13">
      <c r="C23" s="45">
        <v>5</v>
      </c>
      <c r="D23" s="10">
        <v>4</v>
      </c>
      <c r="E23" s="96">
        <f t="shared" si="3"/>
        <v>-1.666666666666667</v>
      </c>
      <c r="F23" s="97">
        <f t="shared" si="4"/>
        <v>2.7777777777777786</v>
      </c>
      <c r="G23" s="83">
        <f t="shared" si="5"/>
        <v>16</v>
      </c>
      <c r="I23" s="77"/>
      <c r="J23" s="77"/>
      <c r="K23" s="81"/>
      <c r="L23" s="81"/>
      <c r="M23" s="77"/>
    </row>
    <row r="24" spans="3:13" ht="14.25" thickBot="1">
      <c r="C24" s="51">
        <v>6</v>
      </c>
      <c r="D24" s="11">
        <v>7</v>
      </c>
      <c r="E24" s="98">
        <f t="shared" si="3"/>
        <v>1.333333333333333</v>
      </c>
      <c r="F24" s="99">
        <f t="shared" si="4"/>
        <v>1.777777777777777</v>
      </c>
      <c r="G24" s="86">
        <f t="shared" si="5"/>
        <v>49</v>
      </c>
      <c r="I24" s="77"/>
      <c r="J24" s="77"/>
      <c r="K24" s="81"/>
      <c r="L24" s="81"/>
      <c r="M24" s="77"/>
    </row>
    <row r="25" spans="3:13" ht="14.25" thickTop="1">
      <c r="C25" s="43" t="s">
        <v>5</v>
      </c>
      <c r="D25" s="43">
        <f>SUM(D19:D24)</f>
        <v>34</v>
      </c>
      <c r="E25" s="68"/>
      <c r="F25" s="100">
        <f>SUM(F19:F24)</f>
        <v>23.333333333333336</v>
      </c>
      <c r="G25" s="87">
        <f>SUM(G19:G24)</f>
        <v>216</v>
      </c>
      <c r="I25" s="77"/>
      <c r="J25" s="77"/>
      <c r="K25" s="77"/>
      <c r="L25" s="77"/>
      <c r="M25" s="77"/>
    </row>
    <row r="26" spans="3:13">
      <c r="C26" s="40" t="s">
        <v>6</v>
      </c>
      <c r="D26" s="78">
        <f>D25/6</f>
        <v>5.666666666666667</v>
      </c>
      <c r="E26" s="40" t="s">
        <v>33</v>
      </c>
      <c r="F26" s="101">
        <f>F25/6</f>
        <v>3.8888888888888893</v>
      </c>
      <c r="G26" s="89">
        <f>G25/6</f>
        <v>36</v>
      </c>
      <c r="I26" s="77"/>
      <c r="J26" s="81"/>
      <c r="K26" s="77"/>
      <c r="L26" s="81"/>
      <c r="M26" s="81"/>
    </row>
    <row r="27" spans="3:13">
      <c r="D27" s="90"/>
      <c r="F27" s="90"/>
      <c r="G27" s="91" t="s">
        <v>43</v>
      </c>
      <c r="I27" s="77"/>
      <c r="J27" s="81"/>
      <c r="K27" s="77"/>
      <c r="L27" s="81"/>
      <c r="M27" s="92"/>
    </row>
    <row r="28" spans="3:13">
      <c r="C28" s="45" t="s">
        <v>42</v>
      </c>
      <c r="D28" s="73">
        <f>D26^2</f>
        <v>32.111111111111114</v>
      </c>
      <c r="F28" s="45" t="s">
        <v>33</v>
      </c>
      <c r="G28" s="93">
        <f>G26-D28</f>
        <v>3.8888888888888857</v>
      </c>
      <c r="I28" s="77"/>
      <c r="J28" s="81"/>
      <c r="K28" s="77"/>
      <c r="L28" s="77"/>
      <c r="M28" s="81"/>
    </row>
  </sheetData>
  <sheetProtection sheet="1" objects="1" scenarios="1"/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4:J40"/>
  <sheetViews>
    <sheetView workbookViewId="0">
      <selection activeCell="J23" sqref="J23"/>
    </sheetView>
  </sheetViews>
  <sheetFormatPr defaultRowHeight="13.5"/>
  <cols>
    <col min="1" max="16384" width="9" style="36"/>
  </cols>
  <sheetData>
    <row r="4" spans="1:10">
      <c r="A4" s="35" t="s">
        <v>56</v>
      </c>
    </row>
    <row r="6" spans="1:10">
      <c r="C6" s="51" t="s">
        <v>36</v>
      </c>
      <c r="D6" s="51" t="s">
        <v>45</v>
      </c>
      <c r="E6" s="51" t="s">
        <v>45</v>
      </c>
      <c r="F6" s="51" t="s">
        <v>44</v>
      </c>
      <c r="G6" s="51" t="s">
        <v>46</v>
      </c>
      <c r="H6" s="51" t="s">
        <v>46</v>
      </c>
      <c r="I6" s="51" t="s">
        <v>48</v>
      </c>
    </row>
    <row r="7" spans="1:10" ht="14.25" thickBot="1">
      <c r="C7" s="102"/>
      <c r="D7" s="102"/>
      <c r="E7" s="102" t="s">
        <v>47</v>
      </c>
      <c r="F7" s="102"/>
      <c r="G7" s="102"/>
      <c r="H7" s="102" t="s">
        <v>47</v>
      </c>
      <c r="I7" s="102"/>
    </row>
    <row r="8" spans="1:10" ht="14.25" thickTop="1">
      <c r="C8" s="103">
        <v>37</v>
      </c>
      <c r="D8" s="43">
        <f>C8-$C$14</f>
        <v>1</v>
      </c>
      <c r="E8" s="43">
        <f>D8^2</f>
        <v>1</v>
      </c>
      <c r="F8" s="103">
        <v>56</v>
      </c>
      <c r="G8" s="43">
        <f>F8-$F$14</f>
        <v>-4</v>
      </c>
      <c r="H8" s="43">
        <f>G8^2</f>
        <v>16</v>
      </c>
      <c r="I8" s="43">
        <f>D8*G8</f>
        <v>-4</v>
      </c>
    </row>
    <row r="9" spans="1:10">
      <c r="C9" s="41">
        <v>27</v>
      </c>
      <c r="D9" s="45">
        <f t="shared" ref="D9:D12" si="0">C9-$C$14</f>
        <v>-9</v>
      </c>
      <c r="E9" s="45">
        <f t="shared" ref="E9:E12" si="1">D9^2</f>
        <v>81</v>
      </c>
      <c r="F9" s="41">
        <v>53</v>
      </c>
      <c r="G9" s="45">
        <f t="shared" ref="G9:G12" si="2">F9-$F$14</f>
        <v>-7</v>
      </c>
      <c r="H9" s="45">
        <f t="shared" ref="H9:H12" si="3">G9^2</f>
        <v>49</v>
      </c>
      <c r="I9" s="45">
        <f t="shared" ref="I9:I12" si="4">D9*G9</f>
        <v>63</v>
      </c>
    </row>
    <row r="10" spans="1:10">
      <c r="C10" s="41">
        <v>51</v>
      </c>
      <c r="D10" s="45">
        <f t="shared" si="0"/>
        <v>15</v>
      </c>
      <c r="E10" s="45">
        <f t="shared" si="1"/>
        <v>225</v>
      </c>
      <c r="F10" s="41">
        <v>68</v>
      </c>
      <c r="G10" s="45">
        <f t="shared" si="2"/>
        <v>8</v>
      </c>
      <c r="H10" s="45">
        <f t="shared" si="3"/>
        <v>64</v>
      </c>
      <c r="I10" s="45">
        <f t="shared" si="4"/>
        <v>120</v>
      </c>
    </row>
    <row r="11" spans="1:10">
      <c r="C11" s="41">
        <v>44</v>
      </c>
      <c r="D11" s="45">
        <f t="shared" si="0"/>
        <v>8</v>
      </c>
      <c r="E11" s="45">
        <f t="shared" si="1"/>
        <v>64</v>
      </c>
      <c r="F11" s="41">
        <v>72</v>
      </c>
      <c r="G11" s="45">
        <f t="shared" si="2"/>
        <v>12</v>
      </c>
      <c r="H11" s="45">
        <f t="shared" si="3"/>
        <v>144</v>
      </c>
      <c r="I11" s="45">
        <f t="shared" si="4"/>
        <v>96</v>
      </c>
    </row>
    <row r="12" spans="1:10" ht="14.25" thickBot="1">
      <c r="C12" s="42">
        <v>21</v>
      </c>
      <c r="D12" s="51">
        <f t="shared" si="0"/>
        <v>-15</v>
      </c>
      <c r="E12" s="51">
        <f t="shared" si="1"/>
        <v>225</v>
      </c>
      <c r="F12" s="42">
        <v>51</v>
      </c>
      <c r="G12" s="51">
        <f t="shared" si="2"/>
        <v>-9</v>
      </c>
      <c r="H12" s="51">
        <f t="shared" si="3"/>
        <v>81</v>
      </c>
      <c r="I12" s="51">
        <f t="shared" si="4"/>
        <v>135</v>
      </c>
    </row>
    <row r="13" spans="1:10" ht="14.25" thickTop="1">
      <c r="B13" s="43" t="s">
        <v>5</v>
      </c>
      <c r="C13" s="43">
        <f>SUM(C8:C12)</f>
        <v>180</v>
      </c>
      <c r="D13" s="104"/>
      <c r="E13" s="43">
        <f>SUM(E8:E12)</f>
        <v>596</v>
      </c>
      <c r="F13" s="54">
        <f>SUM(F8:F12)</f>
        <v>300</v>
      </c>
      <c r="G13" s="68"/>
      <c r="H13" s="43">
        <f>SUM(H8:H12)</f>
        <v>354</v>
      </c>
      <c r="I13" s="43">
        <f>SUM(I8:I12)</f>
        <v>410</v>
      </c>
    </row>
    <row r="14" spans="1:10">
      <c r="B14" s="45" t="s">
        <v>6</v>
      </c>
      <c r="C14" s="45">
        <f>C13/5</f>
        <v>36</v>
      </c>
      <c r="D14" s="44" t="s">
        <v>49</v>
      </c>
      <c r="E14" s="64">
        <f>E13/5</f>
        <v>119.2</v>
      </c>
      <c r="F14" s="44">
        <f>F13/5</f>
        <v>60</v>
      </c>
      <c r="G14" s="45" t="s">
        <v>50</v>
      </c>
      <c r="H14" s="64">
        <f>H13/5</f>
        <v>70.8</v>
      </c>
      <c r="I14" s="105">
        <f>I13/5</f>
        <v>82</v>
      </c>
      <c r="J14" s="45" t="s">
        <v>51</v>
      </c>
    </row>
    <row r="15" spans="1:10">
      <c r="D15" s="45" t="s">
        <v>53</v>
      </c>
      <c r="E15" s="73">
        <f>SQRT(E14)</f>
        <v>10.917875251164945</v>
      </c>
      <c r="G15" s="45" t="s">
        <v>54</v>
      </c>
      <c r="H15" s="73">
        <f>SQRT(H14)</f>
        <v>8.4142735871850522</v>
      </c>
      <c r="I15" s="93">
        <f>I14/(E15*H15)</f>
        <v>0.89260454904552011</v>
      </c>
      <c r="J15" s="45" t="s">
        <v>52</v>
      </c>
    </row>
    <row r="29" spans="1:10">
      <c r="A29" s="77"/>
      <c r="B29" s="77"/>
      <c r="C29" s="77"/>
      <c r="D29" s="77"/>
      <c r="E29" s="77"/>
      <c r="F29" s="77"/>
      <c r="G29" s="77"/>
      <c r="H29" s="77"/>
      <c r="I29" s="77"/>
      <c r="J29" s="77"/>
    </row>
    <row r="30" spans="1:10">
      <c r="A30" s="77"/>
      <c r="B30" s="77"/>
      <c r="C30" s="77"/>
      <c r="D30" s="77"/>
      <c r="E30" s="77"/>
      <c r="F30" s="77"/>
      <c r="G30" s="77"/>
      <c r="H30" s="77"/>
      <c r="I30" s="77"/>
      <c r="J30" s="77"/>
    </row>
    <row r="31" spans="1:10">
      <c r="A31" s="77"/>
      <c r="B31" s="77"/>
      <c r="C31" s="77"/>
      <c r="D31" s="77"/>
      <c r="E31" s="77"/>
      <c r="F31" s="77"/>
      <c r="G31" s="77"/>
      <c r="H31" s="77"/>
      <c r="I31" s="77"/>
      <c r="J31" s="77"/>
    </row>
    <row r="32" spans="1:10">
      <c r="A32" s="77"/>
      <c r="B32" s="77"/>
      <c r="C32" s="77"/>
      <c r="D32" s="77"/>
      <c r="E32" s="77"/>
      <c r="F32" s="77"/>
      <c r="G32" s="77"/>
      <c r="H32" s="77"/>
      <c r="I32" s="77"/>
      <c r="J32" s="77"/>
    </row>
    <row r="33" spans="1:10">
      <c r="A33" s="77"/>
      <c r="B33" s="77"/>
      <c r="C33" s="77"/>
      <c r="D33" s="77"/>
      <c r="E33" s="77"/>
      <c r="F33" s="77"/>
      <c r="G33" s="77"/>
      <c r="H33" s="77"/>
      <c r="I33" s="77"/>
      <c r="J33" s="77"/>
    </row>
    <row r="34" spans="1:10">
      <c r="A34" s="77"/>
      <c r="B34" s="77"/>
      <c r="C34" s="77"/>
      <c r="D34" s="77"/>
      <c r="E34" s="77"/>
      <c r="F34" s="77"/>
      <c r="G34" s="77"/>
      <c r="H34" s="77"/>
      <c r="I34" s="77"/>
      <c r="J34" s="77"/>
    </row>
    <row r="35" spans="1:10">
      <c r="A35" s="77"/>
      <c r="B35" s="77"/>
      <c r="C35" s="77"/>
      <c r="D35" s="77"/>
      <c r="E35" s="77"/>
      <c r="F35" s="77"/>
      <c r="G35" s="77"/>
      <c r="H35" s="77"/>
      <c r="I35" s="77"/>
      <c r="J35" s="77"/>
    </row>
    <row r="36" spans="1:10">
      <c r="A36" s="77"/>
      <c r="B36" s="77"/>
      <c r="C36" s="77"/>
      <c r="D36" s="77"/>
      <c r="E36" s="77"/>
      <c r="F36" s="77"/>
      <c r="G36" s="77"/>
      <c r="H36" s="77"/>
      <c r="I36" s="77"/>
      <c r="J36" s="77"/>
    </row>
    <row r="37" spans="1:10">
      <c r="A37" s="77"/>
      <c r="B37" s="77"/>
      <c r="C37" s="77"/>
      <c r="D37" s="77"/>
      <c r="E37" s="77"/>
      <c r="F37" s="77"/>
      <c r="G37" s="77"/>
      <c r="H37" s="77"/>
      <c r="I37" s="77"/>
      <c r="J37" s="77"/>
    </row>
    <row r="38" spans="1:10">
      <c r="A38" s="77"/>
      <c r="B38" s="77"/>
      <c r="C38" s="77"/>
      <c r="D38" s="77"/>
      <c r="E38" s="77"/>
      <c r="F38" s="77"/>
      <c r="G38" s="77"/>
      <c r="H38" s="77"/>
      <c r="I38" s="112"/>
      <c r="J38" s="77"/>
    </row>
    <row r="39" spans="1:10">
      <c r="A39" s="77"/>
      <c r="B39" s="77"/>
      <c r="C39" s="77"/>
      <c r="D39" s="77"/>
      <c r="E39" s="81"/>
      <c r="F39" s="77"/>
      <c r="G39" s="77"/>
      <c r="H39" s="81"/>
      <c r="I39" s="81"/>
      <c r="J39" s="77"/>
    </row>
    <row r="40" spans="1:10">
      <c r="A40" s="77"/>
      <c r="B40" s="77"/>
      <c r="C40" s="77"/>
      <c r="D40" s="77"/>
      <c r="E40" s="77"/>
      <c r="F40" s="77"/>
      <c r="G40" s="77"/>
      <c r="H40" s="77"/>
      <c r="I40" s="77"/>
      <c r="J40" s="77"/>
    </row>
  </sheetData>
  <sheetProtection sheet="1" objects="1" scenarios="1"/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4:J15"/>
  <sheetViews>
    <sheetView topLeftCell="A3" workbookViewId="0">
      <selection activeCell="J26" sqref="J26"/>
    </sheetView>
  </sheetViews>
  <sheetFormatPr defaultRowHeight="13.5"/>
  <sheetData>
    <row r="4" spans="1:10">
      <c r="A4" s="7" t="s">
        <v>57</v>
      </c>
    </row>
    <row r="6" spans="1:10">
      <c r="C6" s="2" t="s">
        <v>36</v>
      </c>
      <c r="D6" s="2" t="s">
        <v>45</v>
      </c>
      <c r="E6" s="2" t="s">
        <v>45</v>
      </c>
      <c r="F6" s="2" t="s">
        <v>44</v>
      </c>
      <c r="G6" s="2" t="s">
        <v>46</v>
      </c>
      <c r="H6" s="2" t="s">
        <v>46</v>
      </c>
      <c r="I6" s="2" t="s">
        <v>48</v>
      </c>
    </row>
    <row r="7" spans="1:10" ht="14.25" thickBot="1">
      <c r="C7" s="22"/>
      <c r="D7" s="22"/>
      <c r="E7" s="22" t="s">
        <v>47</v>
      </c>
      <c r="F7" s="22"/>
      <c r="G7" s="22"/>
      <c r="H7" s="22" t="s">
        <v>47</v>
      </c>
      <c r="I7" s="22"/>
    </row>
    <row r="8" spans="1:10" ht="14.25" thickTop="1">
      <c r="C8" s="74">
        <v>37</v>
      </c>
      <c r="D8" s="3">
        <f>C8-$C$14</f>
        <v>-4</v>
      </c>
      <c r="E8" s="3">
        <f>D8^2</f>
        <v>16</v>
      </c>
      <c r="F8" s="74">
        <v>51</v>
      </c>
      <c r="G8" s="3">
        <f>F8-$F$14</f>
        <v>-9</v>
      </c>
      <c r="H8" s="3">
        <f>G8^2</f>
        <v>81</v>
      </c>
      <c r="I8" s="3">
        <f>D8*G8</f>
        <v>36</v>
      </c>
    </row>
    <row r="9" spans="1:10">
      <c r="C9" s="10">
        <v>27</v>
      </c>
      <c r="D9" s="1">
        <f t="shared" ref="D9:D12" si="0">C9-$C$14</f>
        <v>-14</v>
      </c>
      <c r="E9" s="1">
        <f t="shared" ref="E9:E12" si="1">D9^2</f>
        <v>196</v>
      </c>
      <c r="F9" s="10">
        <v>58</v>
      </c>
      <c r="G9" s="1">
        <f t="shared" ref="G9:G12" si="2">F9-$F$14</f>
        <v>-2</v>
      </c>
      <c r="H9" s="1">
        <f t="shared" ref="H9:H12" si="3">G9^2</f>
        <v>4</v>
      </c>
      <c r="I9" s="1">
        <f t="shared" ref="I9:I12" si="4">D9*G9</f>
        <v>28</v>
      </c>
    </row>
    <row r="10" spans="1:10">
      <c r="C10" s="10">
        <v>71</v>
      </c>
      <c r="D10" s="1">
        <f t="shared" si="0"/>
        <v>30</v>
      </c>
      <c r="E10" s="1">
        <f t="shared" si="1"/>
        <v>900</v>
      </c>
      <c r="F10" s="10">
        <v>68</v>
      </c>
      <c r="G10" s="1">
        <f t="shared" si="2"/>
        <v>8</v>
      </c>
      <c r="H10" s="1">
        <f t="shared" si="3"/>
        <v>64</v>
      </c>
      <c r="I10" s="1">
        <f t="shared" si="4"/>
        <v>240</v>
      </c>
    </row>
    <row r="11" spans="1:10">
      <c r="C11" s="10">
        <v>44</v>
      </c>
      <c r="D11" s="1">
        <f t="shared" si="0"/>
        <v>3</v>
      </c>
      <c r="E11" s="1">
        <f t="shared" si="1"/>
        <v>9</v>
      </c>
      <c r="F11" s="10">
        <v>72</v>
      </c>
      <c r="G11" s="1">
        <f t="shared" si="2"/>
        <v>12</v>
      </c>
      <c r="H11" s="1">
        <f t="shared" si="3"/>
        <v>144</v>
      </c>
      <c r="I11" s="1">
        <f t="shared" si="4"/>
        <v>36</v>
      </c>
    </row>
    <row r="12" spans="1:10" ht="14.25" thickBot="1">
      <c r="C12" s="11">
        <v>26</v>
      </c>
      <c r="D12" s="2">
        <f t="shared" si="0"/>
        <v>-15</v>
      </c>
      <c r="E12" s="2">
        <f t="shared" si="1"/>
        <v>225</v>
      </c>
      <c r="F12" s="11">
        <v>51</v>
      </c>
      <c r="G12" s="2">
        <f t="shared" si="2"/>
        <v>-9</v>
      </c>
      <c r="H12" s="2">
        <f t="shared" si="3"/>
        <v>81</v>
      </c>
      <c r="I12" s="2">
        <f t="shared" si="4"/>
        <v>135</v>
      </c>
    </row>
    <row r="13" spans="1:10" ht="14.25" thickTop="1">
      <c r="B13" s="3" t="s">
        <v>5</v>
      </c>
      <c r="C13" s="3">
        <f>SUM(C8:C12)</f>
        <v>205</v>
      </c>
      <c r="D13" s="33"/>
      <c r="E13" s="3">
        <f>SUM(E8:E12)</f>
        <v>1346</v>
      </c>
      <c r="F13" s="17">
        <f>SUM(F8:F12)</f>
        <v>300</v>
      </c>
      <c r="G13" s="15"/>
      <c r="H13" s="3">
        <f>SUM(H8:H12)</f>
        <v>374</v>
      </c>
      <c r="I13" s="3">
        <f>SUM(I8:I12)</f>
        <v>475</v>
      </c>
    </row>
    <row r="14" spans="1:10">
      <c r="B14" s="1" t="s">
        <v>6</v>
      </c>
      <c r="C14" s="1">
        <f>C13/5</f>
        <v>41</v>
      </c>
      <c r="D14" s="6" t="s">
        <v>49</v>
      </c>
      <c r="E14" s="8">
        <f>E13/5</f>
        <v>269.2</v>
      </c>
      <c r="F14" s="6">
        <f>F13/5</f>
        <v>60</v>
      </c>
      <c r="G14" s="1" t="s">
        <v>50</v>
      </c>
      <c r="H14" s="8">
        <f>H13/5</f>
        <v>74.8</v>
      </c>
      <c r="I14" s="34">
        <f>I13/5</f>
        <v>95</v>
      </c>
      <c r="J14" s="1" t="s">
        <v>51</v>
      </c>
    </row>
    <row r="15" spans="1:10">
      <c r="D15" s="1" t="s">
        <v>53</v>
      </c>
      <c r="E15" s="18">
        <f>SQRT(E14)</f>
        <v>16.407315441594946</v>
      </c>
      <c r="G15" s="1" t="s">
        <v>54</v>
      </c>
      <c r="H15" s="18">
        <f>SQRT(H14)</f>
        <v>8.6486993241758618</v>
      </c>
      <c r="I15" s="32">
        <f>I14/(E15*H15)</f>
        <v>0.66947640996445834</v>
      </c>
      <c r="J15" s="1" t="s">
        <v>52</v>
      </c>
    </row>
  </sheetData>
  <sheetProtection sheet="1" objects="1" scenario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仮平均</vt:lpstr>
      <vt:lpstr>ヒストグラム例1</vt:lpstr>
      <vt:lpstr>ヒストグラム 例2</vt:lpstr>
      <vt:lpstr>分散（定義式）</vt:lpstr>
      <vt:lpstr>分散（度数分布）例1</vt:lpstr>
      <vt:lpstr>分散（度数分布）例2</vt:lpstr>
      <vt:lpstr>分散（実用式）</vt:lpstr>
      <vt:lpstr>相関係数・例1_1</vt:lpstr>
      <vt:lpstr>相関係数・例1_2</vt:lpstr>
      <vt:lpstr>相関係数・例1_3</vt:lpstr>
      <vt:lpstr>相関係数・例1_4</vt:lpstr>
      <vt:lpstr>相関係数・例2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miyagawasusumu</dc:creator>
  <cp:lastModifiedBy>miyagawasusumu</cp:lastModifiedBy>
  <cp:lastPrinted>2010-12-21T04:30:45Z</cp:lastPrinted>
  <dcterms:created xsi:type="dcterms:W3CDTF">2010-12-21T02:08:53Z</dcterms:created>
  <dcterms:modified xsi:type="dcterms:W3CDTF">2010-12-24T02:10:56Z</dcterms:modified>
</cp:coreProperties>
</file>